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409"/>
  <workbookPr/>
  <bookViews>
    <workbookView xWindow="940" yWindow="500" windowWidth="27960" windowHeight="17500" firstSheet="1" activeTab="1"/>
  </bookViews>
  <sheets>
    <sheet name="Cover sheet" sheetId="1" r:id="rId1"/>
    <sheet name="Contents" sheetId="2" r:id="rId2"/>
    <sheet name="Notes" sheetId="3" r:id="rId3"/>
    <sheet name="2" sheetId="20" r:id="rId4"/>
    <sheet name="3" sheetId="21" r:id="rId5"/>
  </sheets>
  <definedNames/>
  <calcPr calcId="191028"/>
  <extLst/>
</workbook>
</file>

<file path=xl/sharedStrings.xml><?xml version="1.0" encoding="utf-8"?>
<sst xmlns="http://schemas.openxmlformats.org/spreadsheetml/2006/main" count="286" uniqueCount="117">
  <si>
    <t>Energy Bills Support Scheme Great Britain payments, management information data</t>
  </si>
  <si>
    <t>Introduction</t>
  </si>
  <si>
    <t>The Department for Energy Security and Net Zero (DESNZ) has collected information about the payments made under the Energy Bills Support Scheme (EBSS) Great Britain (GB) in England, Wales and Scotland. Electricity suppliers were asked to provide data on their payments to eligible customers. These data are being released as management information and do not constitute an Official or National Statistics release. This scheme was previously administered under the Department for Business, Energy and Industrial Strategy (BEIS).</t>
  </si>
  <si>
    <t>Interpreting the data</t>
  </si>
  <si>
    <t>The data provided is displayed over 6 worksheets named "1" to "6". The "Contents" tab provides a description of the data to be found on each worksheet.</t>
  </si>
  <si>
    <t>The data presented are based on the latest figures provided to DESNZ by electricity suppliers. These data are self-reported and although some quality assurance has been carried out, it has not been possible to carry out full verification of the data provided. An ongoing reconciliation process will take place with suppliers on a monthly basis for financial accountability. A full reconciliation process will follow at the end of the scheme in summer 2023.</t>
  </si>
  <si>
    <t>All data have been rounded to the nearest 10 and some totals may not sum due to rounding. This includes monetary values where overall totals have been summed from unrounded counts to preserve accuracy. Where suppliers have reported 10 or fewer eligible customers statistical disclosure controls have been used to suppress values to protect individuals. These data are shown as [c]. Some totals may not sum due to suppressed values. Where data is not applicable this is shown as [z]. Where a supplier has not provided data of sufficient quality this is shown as [x].</t>
  </si>
  <si>
    <t>Allocations to electricity providers are calculated based on the data provided to DESNZ by electricity suppliers of the number of eligible customers at the start of the preceding month. Allocations for October 2022 were calculated based on estimated customer numbers. All suppliers were provided with a contingency payment of 1.5% for the October 2022 allocation. Some suppliers are provided with additional contingency payments where they have provided evidence to support their need for this.</t>
  </si>
  <si>
    <t>Data provided by region, local authority and constituency in worksheets "4", "5" and "6" may not match those reported in worksheets "1", "2" and "3" due to a difference in reporting methods for these data - geographic reports use postcode level data which may not be as complete or accurate, for example some data is presented as "unknown" where a postcode match was unavailable. Octopus Energy Limited have not provided geographic data for December 2022 of sufficient quality and so their data are unable to be presented and have been removed from the tables. These differences are in addition to the extra month's time delay for geographic data discussed in note 8 of the "notes" worksheet.</t>
  </si>
  <si>
    <t>Further information</t>
  </si>
  <si>
    <t>The EBSS GB published data can be found here.</t>
  </si>
  <si>
    <t>The EBSS GB scheme guidance has been published here.</t>
  </si>
  <si>
    <t>© Crown copyright 2023</t>
  </si>
  <si>
    <t>You may re-use this publication (not including logos) free of charge in any format or medium, under the terms of the Open Government Licence.</t>
  </si>
  <si>
    <t>Visit the Open Government Licence</t>
  </si>
  <si>
    <t>Users should include a source accreditation to DESNZ - Source: Department for Energy Security and Net Zero licensed under the Open Government Licence.</t>
  </si>
  <si>
    <t>Any enquiries regarding this publication should be sent to:</t>
  </si>
  <si>
    <t>supplier.ebss@beis.gov.uk</t>
  </si>
  <si>
    <t>This worksheet contains one table.</t>
  </si>
  <si>
    <t>Worksheet name/number</t>
  </si>
  <si>
    <t>Worksheet description</t>
  </si>
  <si>
    <t>Information on the EBSS GB and the data presented in this publication</t>
  </si>
  <si>
    <t>Notes used in this publication</t>
  </si>
  <si>
    <t>Estimated monthly number of payments due and delivered payments by electricity supplier, for England, Wales and Scotland</t>
  </si>
  <si>
    <t>Estimated monthly number of payments due and delivered payments by meter type, for England, Wales and Scotland</t>
  </si>
  <si>
    <t>Notes</t>
  </si>
  <si>
    <t>The notes within this table are referred to in other worksheets of this workbook.</t>
  </si>
  <si>
    <t>Links referenced within the note text can be found in the related links column.</t>
  </si>
  <si>
    <t>Note number</t>
  </si>
  <si>
    <t>Note text</t>
  </si>
  <si>
    <t>Related links</t>
  </si>
  <si>
    <r>
      <t xml:space="preserve">Allocation payments to suppliers are usually made on the last working day of the preceding month. Where an allocation of [z] is shown for a given month this is because the supplier was not part of the scheme for that month. Where an allocation of £0 is shown for a given month this is because a supplier had sufficient EBSS funds to make payments to customers.
Allocations for each month are calculated using customer numbers for the </t>
    </r>
    <r>
      <rPr>
        <b/>
        <sz val="12"/>
        <color rgb="FF000000"/>
        <rFont val="Arial"/>
        <family val="2"/>
      </rPr>
      <t>previous month</t>
    </r>
    <r>
      <rPr>
        <sz val="12"/>
        <color rgb="FF000000"/>
        <rFont val="Arial"/>
        <family val="2"/>
      </rPr>
      <t xml:space="preserve"> provided by suppliers. For October and November 2022 the allocation is for £66 per customer. For December 2022 and January, February and March 2023 it is for £67 per customer. All suppliers were provided with a contingency payment of 1.5% for the October 2022 payment. Some suppliers are provided with an additional contingency payment where they have provided evidence to support this need.</t>
    </r>
  </si>
  <si>
    <t>EBSS GB Scheme Guidance</t>
  </si>
  <si>
    <t>On 28 October 2022 the administrators of Bulb Energy Ltd entered into a sale transaction that will move Bulb’s customers to the group of the existing energy supplier Octopus Energy. During this sale process all of Bulb Energy Ltd’s obligations as an energy supply company to its customers will be transferred to Bulb UK Operations Ltd. The data presented here for this supplier are shown collectively under the supplier name Bulb UK Operations Ltd.</t>
  </si>
  <si>
    <t>Bulb Energy: notification of Energy Transfer Scheme</t>
  </si>
  <si>
    <t>On 29 December 2022 Logicor Energy Limited became Tomato Energy Ltd. The data presented here for this supplier are shown collectively under the supplier name Tomato Energy Ltd.</t>
  </si>
  <si>
    <t>Companies House registration details</t>
  </si>
  <si>
    <t>On 22 February 2023 Paddington Power Limited became Fuse Energy Supply Limited. The data presented here for this supplier are shown collectively under the supplier name Fuse Energy Supply Limited.</t>
  </si>
  <si>
    <r>
      <rPr>
        <sz val="12"/>
        <color rgb="FF000000"/>
        <rFont val="Arial"/>
        <family val="2"/>
      </rPr>
      <t xml:space="preserve">Eligible payments due for each month are calculated using customer numbers for the </t>
    </r>
    <r>
      <rPr>
        <b/>
        <sz val="12"/>
        <color rgb="FF000000"/>
        <rFont val="Arial"/>
        <family val="2"/>
      </rPr>
      <t>current month</t>
    </r>
    <r>
      <rPr>
        <sz val="12"/>
        <color rgb="FF000000"/>
        <rFont val="Arial"/>
        <family val="2"/>
      </rPr>
      <t xml:space="preserve"> provided by suppliers.</t>
    </r>
  </si>
  <si>
    <r>
      <rPr>
        <sz val="12"/>
        <color rgb="FF000000"/>
        <rFont val="Arial"/>
        <family val="2"/>
      </rPr>
      <t xml:space="preserve">Delivered payments for each month are calculated using retrospective data provided by suppliers in the </t>
    </r>
    <r>
      <rPr>
        <b/>
        <sz val="12"/>
        <color rgb="FF000000"/>
        <rFont val="Arial"/>
        <family val="2"/>
      </rPr>
      <t>following month</t>
    </r>
    <r>
      <rPr>
        <sz val="12"/>
        <color rgb="FF000000"/>
        <rFont val="Arial"/>
        <family val="2"/>
      </rPr>
      <t>. Delivered payments are reported with a 1 month time lag whilst electricity suppliers process their payments to customers. Geographical data in worksheets "4", "5" and "6" are reported with an additional 1 month time lag to allow suppliers time to report the additional data required. Delivery rates may be over 100% in the case where customers have moved meter type during the month, or where a supplier has identified eligible meters after their initial figures were received. In the data presented here a payment to a traditional prepayment meter is considered delivered when the supplier has issued it.
There are many reasons why a payment may have not been delivered. This includes issues related to a customer's payment cycle and bank details including payment bounces. Suppliers have different operating mechanisms, customer bases and geographic coverage, and so customers may receive their payments at different rates. The data should not be used to measure the performance of an individual supplier.</t>
    </r>
  </si>
  <si>
    <t>Vouchers, which include SAMs (Special Action Messages) and cheques, refer to those provided to customers with traditional prepayment meters only. A payment to a traditional prepayment meter is considered delivered when the supplier has issued a voucher. The payment is considered redeemed when the customer has applied the credit to their meter. Vouchers have a 3 month validity period from their date of issue and so these figures may show some lag. Suppliers may issue a voucher to customers with other meter types in the case where they have been unable to deliver the preferred payment type. These vouchers are not included in these data.</t>
  </si>
  <si>
    <t>Data provided by region, local authority and constituency in worksheets "4", "5" and "6" may not match those reported in worksheets "1", "2" and "3" due to a difference in reporting methods for these data - geographic reports use postcode level data which may not be as complete or accurate, for example some data is presented as "unknown" where a postcode match was unavailable. Green Energy UK and Shell Energy Retail Limited have not provided geographic data of sufficient quality for all months and so some of their data are unable to be presented and have been removed from the tables. These differences are in addition to the extra month's time delay for geographic data discussed in note 8.</t>
  </si>
  <si>
    <t>Some cells refer to notes which can be found on the notes worksheet.</t>
  </si>
  <si>
    <t>Source: Department for Energy Security and Net Zero (DESNZ)</t>
  </si>
  <si>
    <t>Supplier name</t>
  </si>
  <si>
    <t>Bulb UK Operations Ltd</t>
  </si>
  <si>
    <t>[c]</t>
  </si>
  <si>
    <t>Fuse Energy Supply Limited</t>
  </si>
  <si>
    <t>Green Energy UK</t>
  </si>
  <si>
    <t>Home Energy Trading Ltd</t>
  </si>
  <si>
    <t>[z]</t>
  </si>
  <si>
    <t>Pozitive Energy Ltd</t>
  </si>
  <si>
    <t>Square1 Energy Limited</t>
  </si>
  <si>
    <t>Switch Business Gas and Power Ltd trading as Jellyfish Energy</t>
  </si>
  <si>
    <t>Tomato Energy Ltd</t>
  </si>
  <si>
    <t>Total</t>
  </si>
  <si>
    <t>Sheet 2: Estimated monthly number of payments due and delivered payments by electricity supplier, for England, Wales and Scotland</t>
  </si>
  <si>
    <t>[note 1][note 2][note 4][note 5][note 6][note 7][note 8][note 9][note 10]</t>
  </si>
  <si>
    <t>October 2022 number of payments due  (March revision)</t>
  </si>
  <si>
    <t>October 2022 number of payments delivered (March revision)</t>
  </si>
  <si>
    <t>November 2022 number of payments due  (March revision)</t>
  </si>
  <si>
    <t>November 2022 number of payments delivered (March revision)</t>
  </si>
  <si>
    <t>December 2022 number of payments due (March revision)</t>
  </si>
  <si>
    <t>December 2022 number of payments delivered (March revision)</t>
  </si>
  <si>
    <t>January 2023 number of payments due (March revision)</t>
  </si>
  <si>
    <t>January 2023 number of payments delivered (March revision)</t>
  </si>
  <si>
    <t>February 2023 number of payments due</t>
  </si>
  <si>
    <t>February 2023 number of payments delivered</t>
  </si>
  <si>
    <t>Total number of payments due</t>
  </si>
  <si>
    <t>Total number of payments delivered</t>
  </si>
  <si>
    <t>Total value of payments delivered (£)</t>
  </si>
  <si>
    <t>Total number of vouchers delivered to traditional prepayment customers</t>
  </si>
  <si>
    <t>Total number of vouchers redeemed</t>
  </si>
  <si>
    <t>Centrica - British Gas</t>
  </si>
  <si>
    <t>Cilleni Energy Supply Ltd trading as Rebel Energy</t>
  </si>
  <si>
    <t>Dodo Energy Ltd.</t>
  </si>
  <si>
    <t>E (Gas and Electricity) Ltd</t>
  </si>
  <si>
    <t>E.ON Next Energy Ltd</t>
  </si>
  <si>
    <t>Ecotricity Ltd</t>
  </si>
  <si>
    <t>EDF Energy Customers Ltd</t>
  </si>
  <si>
    <t>Electricity Plus Supply Ltd</t>
  </si>
  <si>
    <t>Foxglove Energy Supply Ltd trading as Outfox the Market</t>
  </si>
  <si>
    <t>Good Energy Ltd</t>
  </si>
  <si>
    <t>[x]</t>
  </si>
  <si>
    <t>Octopus Energy Ltd</t>
  </si>
  <si>
    <t>OVO Electricity Ltd</t>
  </si>
  <si>
    <t>Scottish Power Energy Retail Ltd</t>
  </si>
  <si>
    <t>Shell Energy Retail Ltd</t>
  </si>
  <si>
    <t>SmartestEnergy Business Ltd</t>
  </si>
  <si>
    <t>So Energy Trading Ltd</t>
  </si>
  <si>
    <t>Tru Energy Ltd</t>
  </si>
  <si>
    <t>Utilita Energy Ltd</t>
  </si>
  <si>
    <t>Yu Energy Retail Ltd</t>
  </si>
  <si>
    <t>Sheet 3: Estimated monthly number of payments due and delivered payments by meter type, for England, Wales and Scotland</t>
  </si>
  <si>
    <t>[note 1][note 2][note 6][note 7][note 8][note 9][note 10]</t>
  </si>
  <si>
    <t>Electricity meter type</t>
  </si>
  <si>
    <t>Direct debit - reduction</t>
  </si>
  <si>
    <t>Direct debit - refund</t>
  </si>
  <si>
    <t>Credit</t>
  </si>
  <si>
    <t>Smart prepayment</t>
  </si>
  <si>
    <t>Traditional prepayment</t>
  </si>
  <si>
    <t>Number of payments not delivered</t>
  </si>
  <si>
    <t>Percentage of payments not delivered</t>
  </si>
  <si>
    <t>Value of payments not delivered</t>
  </si>
  <si>
    <t>Percentage of PPM vouchers not redeemed</t>
  </si>
  <si>
    <t>Value of vouchers not redeemed</t>
  </si>
  <si>
    <t>Number of PPM vouchers payments not redeemed</t>
  </si>
  <si>
    <t>Value of payments not delivered and PPM vouchers not redeemed</t>
  </si>
  <si>
    <t>Ranking on GBP</t>
  </si>
  <si>
    <t>Total number of payments not delivered and vouchers not redeemeed</t>
  </si>
  <si>
    <t>Not delivered month by month</t>
  </si>
  <si>
    <t>Additionally, number of PPM vouchers not redeemed</t>
  </si>
  <si>
    <t>Check against tab 2, cell O35</t>
  </si>
  <si>
    <t>Check against tab 2, cell T35</t>
  </si>
  <si>
    <t>All Payments Not Delivered</t>
  </si>
  <si>
    <t>Electricity meter type2</t>
  </si>
  <si>
    <t>PLEASE NOTE THIS DATASHEET HAS BEEN EDITED TO SHOW CALCULATIONS USED BY THE MAIL ON SUNDAY AND END FUEL POVERTY COALITION.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</si>
</sst>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6" formatCode="0.0%"/>
    <numFmt numFmtId="167" formatCode="&quot;£&quot;#,##0.00"/>
    <numFmt numFmtId="177" formatCode="#,##0"/>
  </numFmts>
  <fonts count="14">
    <font>
      <sz val="12"/>
      <color rgb="FF000000"/>
      <name val="Arial"/>
      <family val="2"/>
    </font>
    <font>
      <sz val="10"/>
      <name val="Arial"/>
      <family val="2"/>
    </font>
    <font>
      <sz val="11"/>
      <color theme="1"/>
      <name val="Calibri"/>
      <family val="2"/>
      <scheme val="minor"/>
    </font>
    <font>
      <b/>
      <sz val="14"/>
      <color rgb="FF000000"/>
      <name val="Arial"/>
      <family val="2"/>
    </font>
    <font>
      <b/>
      <sz val="12"/>
      <color rgb="FF000000"/>
      <name val="Arial"/>
      <family val="2"/>
    </font>
    <font>
      <u val="single"/>
      <sz val="12"/>
      <color theme="10"/>
      <name val="Arial"/>
      <family val="2"/>
    </font>
    <font>
      <u val="single"/>
      <sz val="12"/>
      <color rgb="FF0000FF"/>
      <name val="Arial"/>
      <family val="2"/>
    </font>
    <font>
      <sz val="10"/>
      <color rgb="FF000000"/>
      <name val="Arial"/>
      <family val="2"/>
    </font>
    <font>
      <b/>
      <sz val="10"/>
      <color rgb="FF000000"/>
      <name val="Arial"/>
      <family val="2"/>
    </font>
    <font>
      <sz val="11"/>
      <color rgb="FF006100"/>
      <name val="Calibri"/>
      <family val="2"/>
    </font>
    <font>
      <sz val="10"/>
      <color rgb="FF000000"/>
      <name val="MS Sans Serif"/>
      <family val="2"/>
    </font>
    <font>
      <sz val="10"/>
      <name val="MS Sans Serif"/>
      <family val="2"/>
    </font>
    <font>
      <sz val="8"/>
      <name val="Arial"/>
      <family val="2"/>
    </font>
    <font>
      <i/>
      <sz val="12"/>
      <color rgb="FF000000"/>
      <name val="Arial"/>
      <family val="2"/>
    </font>
  </fonts>
  <fills count="19">
    <fill>
      <patternFill/>
    </fill>
    <fill>
      <patternFill patternType="gray125"/>
    </fill>
    <fill>
      <patternFill patternType="solid">
        <fgColor rgb="FFC6EFCE"/>
        <bgColor indexed="64"/>
      </patternFill>
    </fill>
    <fill>
      <patternFill patternType="solid">
        <fgColor rgb="FFDBE5F1"/>
        <bgColor indexed="64"/>
      </patternFill>
    </fill>
    <fill>
      <patternFill patternType="solid">
        <fgColor rgb="FFF2DDDC"/>
        <bgColor indexed="64"/>
      </patternFill>
    </fill>
    <fill>
      <patternFill patternType="solid">
        <fgColor rgb="FFEAF1DD"/>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rgb="FFB8CCE4"/>
        <bgColor indexed="64"/>
      </patternFill>
    </fill>
    <fill>
      <patternFill patternType="solid">
        <fgColor rgb="FFE6B9B8"/>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rgb="FFFF0000"/>
        <bgColor indexed="64"/>
      </patternFill>
    </fill>
    <fill>
      <patternFill patternType="solid">
        <fgColor rgb="FFFFFFCC"/>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style="thin">
        <color rgb="FF000000"/>
      </right>
      <top style="thin">
        <color rgb="FF000000"/>
      </top>
      <bottom/>
    </border>
    <border>
      <left/>
      <right style="thin">
        <color rgb="FF000000"/>
      </right>
      <top/>
      <bottom/>
    </border>
    <border>
      <left/>
      <right/>
      <top style="thin">
        <color rgb="FF000000"/>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top style="thin">
        <color rgb="FF000000"/>
      </top>
      <bottom/>
    </border>
    <border>
      <left style="thin">
        <color rgb="FF000000"/>
      </left>
      <right/>
      <top style="thin">
        <color rgb="FF000000"/>
      </top>
      <bottom style="thin">
        <color rgb="FF000000"/>
      </bottom>
    </border>
    <border>
      <left style="thin">
        <color rgb="FF000000"/>
      </left>
      <right style="thin"/>
      <top/>
      <bottom style="thin">
        <color rgb="FF000000"/>
      </bottom>
    </border>
    <border>
      <left style="thin"/>
      <right style="thin">
        <color rgb="FF000000"/>
      </right>
      <top/>
      <bottom/>
    </border>
    <border>
      <left/>
      <right style="thin"/>
      <top/>
      <bottom/>
    </border>
    <border>
      <left style="thin"/>
      <right style="thin">
        <color rgb="FF000000"/>
      </right>
      <top/>
      <bottom style="thin"/>
    </border>
    <border>
      <left/>
      <right style="thin"/>
      <top/>
      <bottom style="thin"/>
    </border>
    <border>
      <left style="thin">
        <color rgb="FF000000"/>
      </left>
      <right style="thin">
        <color rgb="FF000000"/>
      </right>
      <top style="thin">
        <color rgb="FF000000"/>
      </top>
      <bottom/>
    </border>
    <border>
      <left/>
      <right/>
      <top/>
      <bottom style="thin">
        <color rgb="FF000000"/>
      </bottom>
    </border>
    <border>
      <left style="thin">
        <color rgb="FF000000"/>
      </left>
      <right style="thin"/>
      <top/>
      <bottom/>
    </border>
    <border>
      <left style="thin"/>
      <right style="thin"/>
      <top style="thin"/>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7" fillId="0" borderId="0">
      <alignment/>
      <protection/>
    </xf>
    <xf numFmtId="0" fontId="9" fillId="2" borderId="0" applyNumberFormat="0" applyBorder="0" applyAlignment="0" applyProtection="0"/>
    <xf numFmtId="0" fontId="7" fillId="3" borderId="0" applyNumberFormat="0" applyFont="0" applyBorder="0" applyAlignment="0" applyProtection="0"/>
    <xf numFmtId="0" fontId="7" fillId="4" borderId="0" applyNumberFormat="0" applyFont="0" applyBorder="0" applyAlignment="0" applyProtection="0"/>
    <xf numFmtId="0" fontId="7" fillId="5" borderId="0" applyNumberFormat="0" applyFont="0" applyBorder="0" applyAlignment="0" applyProtection="0"/>
    <xf numFmtId="0" fontId="7" fillId="6" borderId="0" applyNumberFormat="0" applyFont="0" applyBorder="0" applyAlignment="0" applyProtection="0"/>
    <xf numFmtId="0" fontId="7" fillId="7" borderId="0" applyNumberFormat="0" applyFont="0" applyBorder="0" applyAlignment="0" applyProtection="0"/>
    <xf numFmtId="0" fontId="7" fillId="8" borderId="0" applyNumberFormat="0" applyFont="0" applyBorder="0" applyAlignment="0" applyProtection="0"/>
    <xf numFmtId="0" fontId="7" fillId="9" borderId="0" applyNumberFormat="0" applyFont="0" applyBorder="0" applyAlignment="0" applyProtection="0"/>
    <xf numFmtId="0" fontId="7" fillId="10" borderId="0" applyNumberFormat="0" applyFont="0" applyBorder="0" applyAlignment="0" applyProtection="0"/>
    <xf numFmtId="0" fontId="7" fillId="11" borderId="0" applyNumberFormat="0" applyFont="0" applyBorder="0" applyAlignment="0" applyProtection="0"/>
    <xf numFmtId="0" fontId="7" fillId="12" borderId="0" applyNumberFormat="0" applyFont="0" applyBorder="0" applyAlignment="0" applyProtection="0"/>
    <xf numFmtId="0" fontId="7" fillId="13" borderId="0" applyNumberFormat="0" applyFont="0" applyBorder="0" applyAlignment="0" applyProtection="0"/>
    <xf numFmtId="0" fontId="7" fillId="14" borderId="0" applyNumberFormat="0" applyFon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0" fillId="0" borderId="0" applyNumberFormat="0" applyBorder="0" applyProtection="0">
      <alignment/>
    </xf>
    <xf numFmtId="0" fontId="7" fillId="0" borderId="0" applyNumberFormat="0" applyFont="0" applyBorder="0" applyProtection="0">
      <alignment/>
    </xf>
    <xf numFmtId="0" fontId="10" fillId="0" borderId="0" applyNumberFormat="0" applyBorder="0" applyProtection="0">
      <alignment/>
    </xf>
    <xf numFmtId="0" fontId="7" fillId="16" borderId="1" applyNumberFormat="0" applyFont="0" applyAlignment="0" applyProtection="0"/>
    <xf numFmtId="0" fontId="7" fillId="16" borderId="1" applyNumberFormat="0" applyFont="0" applyAlignment="0" applyProtection="0"/>
    <xf numFmtId="0" fontId="11" fillId="0" borderId="0">
      <alignment/>
      <protection/>
    </xf>
    <xf numFmtId="0" fontId="2" fillId="0" borderId="0">
      <alignment/>
      <protection/>
    </xf>
    <xf numFmtId="9" fontId="0" fillId="0" borderId="0" applyFont="0" applyFill="0" applyBorder="0" applyAlignment="0" applyProtection="0"/>
  </cellStyleXfs>
  <cellXfs count="106">
    <xf numFmtId="0" fontId="0" fillId="0" borderId="0" xfId="0"/>
    <xf numFmtId="0" fontId="3" fillId="0" borderId="0" xfId="0" applyFont="1" applyAlignment="1">
      <alignment horizontal="left"/>
    </xf>
    <xf numFmtId="0" fontId="0" fillId="0" borderId="0" xfId="0" applyAlignment="1">
      <alignment horizontal="left" vertical="top" wrapText="1"/>
    </xf>
    <xf numFmtId="0" fontId="4" fillId="0" borderId="0" xfId="0" applyFont="1" applyAlignment="1">
      <alignment horizontal="left"/>
    </xf>
    <xf numFmtId="0" fontId="5" fillId="0" borderId="0" xfId="0" applyFont="1" applyAlignment="1">
      <alignment horizontal="left" vertical="top" wrapText="1"/>
    </xf>
    <xf numFmtId="0" fontId="5" fillId="0" borderId="2" xfId="0" applyFont="1" applyBorder="1" applyAlignment="1">
      <alignment horizontal="center" vertical="top" wrapText="1"/>
    </xf>
    <xf numFmtId="0" fontId="0" fillId="0" borderId="2" xfId="0" applyBorder="1" applyAlignment="1">
      <alignment horizontal="left" vertical="top" wrapText="1"/>
    </xf>
    <xf numFmtId="0" fontId="5" fillId="0" borderId="3" xfId="0" applyFont="1" applyBorder="1" applyAlignment="1">
      <alignment horizontal="center" vertical="top" wrapText="1"/>
    </xf>
    <xf numFmtId="0" fontId="0" fillId="0" borderId="3" xfId="0" applyBorder="1" applyAlignment="1">
      <alignment horizontal="left" vertical="top" wrapText="1"/>
    </xf>
    <xf numFmtId="0" fontId="0" fillId="0" borderId="0" xfId="0" applyAlignment="1">
      <alignment horizontal="left"/>
    </xf>
    <xf numFmtId="0" fontId="0" fillId="0" borderId="4" xfId="0" applyBorder="1" applyAlignment="1">
      <alignment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3" xfId="0" applyFont="1" applyBorder="1" applyAlignment="1">
      <alignment horizontal="left" vertical="top" wrapText="1"/>
    </xf>
    <xf numFmtId="0" fontId="0" fillId="0" borderId="0" xfId="0" applyFont="1" applyAlignment="1">
      <alignment horizontal="left" vertical="top" wrapText="1"/>
    </xf>
    <xf numFmtId="0" fontId="0" fillId="0" borderId="0" xfId="0" applyFont="1"/>
    <xf numFmtId="0" fontId="0"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2" xfId="0" applyFont="1" applyBorder="1" applyAlignment="1">
      <alignment horizontal="left" wrapText="1"/>
    </xf>
    <xf numFmtId="0" fontId="0" fillId="0" borderId="3" xfId="0" applyFont="1" applyBorder="1" applyAlignment="1">
      <alignment horizontal="left" wrapText="1"/>
    </xf>
    <xf numFmtId="3" fontId="0" fillId="0" borderId="4" xfId="0" applyNumberFormat="1" applyFont="1" applyBorder="1" applyAlignment="1">
      <alignment horizontal="right"/>
    </xf>
    <xf numFmtId="3" fontId="0" fillId="0" borderId="0" xfId="0" applyNumberFormat="1" applyFont="1" applyAlignment="1">
      <alignment horizontal="right" wrapText="1"/>
    </xf>
    <xf numFmtId="0" fontId="5" fillId="0" borderId="0" xfId="20" applyAlignment="1">
      <alignment horizontal="left" vertical="top" wrapText="1"/>
    </xf>
    <xf numFmtId="3" fontId="0" fillId="0" borderId="0" xfId="0" applyNumberFormat="1" applyFont="1" applyAlignment="1">
      <alignment horizontal="right"/>
    </xf>
    <xf numFmtId="3" fontId="0" fillId="0" borderId="2" xfId="0" applyNumberFormat="1" applyFont="1" applyBorder="1" applyAlignment="1">
      <alignment horizontal="right"/>
    </xf>
    <xf numFmtId="0" fontId="5" fillId="0" borderId="3" xfId="20" applyBorder="1" applyAlignment="1">
      <alignment horizontal="left" vertical="top" wrapText="1"/>
    </xf>
    <xf numFmtId="0" fontId="5" fillId="0" borderId="0" xfId="20"/>
    <xf numFmtId="0" fontId="6" fillId="0" borderId="0" xfId="20" applyFont="1" applyAlignment="1">
      <alignment horizontal="left" vertical="top" wrapText="1"/>
    </xf>
    <xf numFmtId="0" fontId="4" fillId="0" borderId="7" xfId="0" applyFont="1" applyBorder="1" applyAlignment="1">
      <alignment horizontal="left" vertical="top" wrapText="1"/>
    </xf>
    <xf numFmtId="3" fontId="0" fillId="0" borderId="3" xfId="0" applyNumberFormat="1" applyFont="1" applyBorder="1" applyAlignment="1">
      <alignment horizontal="right"/>
    </xf>
    <xf numFmtId="3" fontId="0" fillId="0" borderId="8" xfId="0" applyNumberFormat="1" applyFont="1" applyBorder="1" applyAlignment="1">
      <alignment horizontal="right"/>
    </xf>
    <xf numFmtId="3" fontId="4" fillId="0" borderId="9" xfId="0" applyNumberFormat="1" applyFont="1" applyBorder="1" applyAlignment="1">
      <alignment horizontal="right"/>
    </xf>
    <xf numFmtId="0" fontId="4" fillId="0" borderId="4" xfId="0" applyFont="1" applyBorder="1" applyAlignment="1">
      <alignment horizontal="left" vertical="top" wrapText="1"/>
    </xf>
    <xf numFmtId="0" fontId="0" fillId="0" borderId="5" xfId="0" applyFont="1" applyBorder="1" applyAlignment="1">
      <alignmen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wrapText="1"/>
    </xf>
    <xf numFmtId="3" fontId="4" fillId="0" borderId="12" xfId="0" applyNumberFormat="1" applyFont="1" applyBorder="1" applyAlignment="1">
      <alignment horizontal="right"/>
    </xf>
    <xf numFmtId="0" fontId="0" fillId="0" borderId="0" xfId="0" applyAlignment="1">
      <alignment horizontal="center" vertical="top" wrapText="1"/>
    </xf>
    <xf numFmtId="0" fontId="5" fillId="0" borderId="13" xfId="20" applyBorder="1" applyAlignment="1">
      <alignment horizontal="left" vertical="top" wrapText="1"/>
    </xf>
    <xf numFmtId="0" fontId="5" fillId="0" borderId="14" xfId="0" applyFont="1" applyBorder="1" applyAlignment="1">
      <alignment horizontal="center" vertical="top" wrapText="1"/>
    </xf>
    <xf numFmtId="0" fontId="0" fillId="0" borderId="15" xfId="0" applyFont="1" applyBorder="1" applyAlignment="1">
      <alignment horizontal="left" vertical="top" wrapText="1"/>
    </xf>
    <xf numFmtId="0" fontId="5" fillId="0" borderId="14" xfId="20" applyBorder="1" applyAlignment="1">
      <alignment horizontal="center" vertical="top" wrapText="1"/>
    </xf>
    <xf numFmtId="0" fontId="5" fillId="0" borderId="16" xfId="20" applyBorder="1" applyAlignment="1">
      <alignment horizontal="center" vertical="top" wrapText="1"/>
    </xf>
    <xf numFmtId="0" fontId="0" fillId="0" borderId="17" xfId="0" applyFont="1" applyBorder="1" applyAlignment="1">
      <alignment horizontal="left" vertical="top" wrapText="1"/>
    </xf>
    <xf numFmtId="3" fontId="4" fillId="0" borderId="9" xfId="0" applyNumberFormat="1" applyFont="1" applyBorder="1" applyAlignment="1">
      <alignment horizontal="right" wrapText="1"/>
    </xf>
    <xf numFmtId="3" fontId="4" fillId="0" borderId="8" xfId="0" applyNumberFormat="1" applyFont="1" applyBorder="1" applyAlignment="1">
      <alignment horizontal="right" wrapText="1"/>
    </xf>
    <xf numFmtId="3" fontId="0" fillId="0" borderId="5" xfId="0" applyNumberFormat="1" applyFont="1" applyBorder="1" applyAlignment="1">
      <alignment horizontal="right" wrapText="1"/>
    </xf>
    <xf numFmtId="3" fontId="4" fillId="0" borderId="6" xfId="0" applyNumberFormat="1" applyFont="1" applyBorder="1" applyAlignment="1">
      <alignment horizontal="right" wrapText="1"/>
    </xf>
    <xf numFmtId="3" fontId="0" fillId="0" borderId="0" xfId="0" applyNumberFormat="1"/>
    <xf numFmtId="0" fontId="0" fillId="0" borderId="18" xfId="0" applyFont="1" applyBorder="1" applyAlignment="1">
      <alignment horizontal="center" vertical="top" wrapText="1"/>
    </xf>
    <xf numFmtId="0" fontId="5" fillId="0" borderId="3" xfId="20" applyFill="1" applyBorder="1" applyAlignment="1">
      <alignment horizontal="left" vertical="top" wrapText="1"/>
    </xf>
    <xf numFmtId="0" fontId="0" fillId="0" borderId="3" xfId="0" applyFont="1" applyBorder="1" applyAlignment="1">
      <alignment horizontal="center" vertical="top" wrapText="1"/>
    </xf>
    <xf numFmtId="0" fontId="0" fillId="0" borderId="5" xfId="0" applyBorder="1" applyAlignment="1">
      <alignment horizontal="left" vertical="top" wrapText="1"/>
    </xf>
    <xf numFmtId="0" fontId="4" fillId="0" borderId="0" xfId="0" applyFont="1" applyAlignment="1">
      <alignment horizontal="right" vertical="top" wrapText="1"/>
    </xf>
    <xf numFmtId="0" fontId="0" fillId="0" borderId="18" xfId="0" applyFont="1" applyBorder="1" applyAlignment="1">
      <alignment horizontal="right"/>
    </xf>
    <xf numFmtId="0" fontId="0" fillId="0" borderId="5" xfId="0" applyFont="1" applyBorder="1" applyAlignment="1">
      <alignment horizontal="right" wrapText="1"/>
    </xf>
    <xf numFmtId="3" fontId="0" fillId="0" borderId="19" xfId="0" applyNumberFormat="1" applyFont="1" applyBorder="1" applyAlignment="1">
      <alignment horizontal="right"/>
    </xf>
    <xf numFmtId="9" fontId="0" fillId="0" borderId="0" xfId="0" applyNumberFormat="1"/>
    <xf numFmtId="0" fontId="5" fillId="0" borderId="20" xfId="20" applyBorder="1"/>
    <xf numFmtId="166" fontId="0" fillId="0" borderId="0" xfId="0" applyNumberFormat="1"/>
    <xf numFmtId="0" fontId="3" fillId="0" borderId="21" xfId="0" applyFont="1" applyBorder="1" applyAlignment="1">
      <alignment horizontal="left"/>
    </xf>
    <xf numFmtId="0" fontId="0" fillId="0" borderId="21" xfId="0" applyBorder="1"/>
    <xf numFmtId="0" fontId="0" fillId="0" borderId="21" xfId="0" applyBorder="1" applyAlignment="1">
      <alignment horizontal="right"/>
    </xf>
    <xf numFmtId="0" fontId="0" fillId="0" borderId="21" xfId="0" applyFont="1" applyBorder="1"/>
    <xf numFmtId="0" fontId="5" fillId="0" borderId="21" xfId="20" applyBorder="1"/>
    <xf numFmtId="0" fontId="4" fillId="0" borderId="21" xfId="0" applyFont="1" applyBorder="1" applyAlignment="1">
      <alignment horizontal="right" vertical="top" wrapText="1"/>
    </xf>
    <xf numFmtId="0" fontId="4" fillId="0" borderId="21" xfId="0" applyFont="1" applyBorder="1" applyAlignment="1">
      <alignment horizontal="left" vertical="top" wrapText="1"/>
    </xf>
    <xf numFmtId="0" fontId="4" fillId="17" borderId="21" xfId="0" applyFont="1" applyFill="1" applyBorder="1" applyAlignment="1">
      <alignment horizontal="left" vertical="top" wrapText="1"/>
    </xf>
    <xf numFmtId="0" fontId="4" fillId="17" borderId="21" xfId="0" applyFont="1" applyFill="1" applyBorder="1" applyAlignment="1">
      <alignment wrapText="1"/>
    </xf>
    <xf numFmtId="0" fontId="0" fillId="0" borderId="21" xfId="0" applyFont="1" applyBorder="1" applyAlignment="1">
      <alignment wrapText="1"/>
    </xf>
    <xf numFmtId="0" fontId="0" fillId="0" borderId="21" xfId="0" applyBorder="1" applyAlignment="1">
      <alignment wrapText="1"/>
    </xf>
    <xf numFmtId="0" fontId="0" fillId="0" borderId="21" xfId="0" applyFont="1" applyBorder="1" applyAlignment="1">
      <alignment horizontal="left" wrapText="1"/>
    </xf>
    <xf numFmtId="3" fontId="0" fillId="0" borderId="21" xfId="0" applyNumberFormat="1" applyFont="1" applyBorder="1" applyAlignment="1">
      <alignment horizontal="right" wrapText="1"/>
    </xf>
    <xf numFmtId="3" fontId="0" fillId="0" borderId="21" xfId="0" applyNumberFormat="1" applyBorder="1" applyAlignment="1">
      <alignment horizontal="right" wrapText="1"/>
    </xf>
    <xf numFmtId="10" fontId="0" fillId="0" borderId="21" xfId="45" applyNumberFormat="1" applyFont="1" applyBorder="1" applyAlignment="1">
      <alignment horizontal="right" wrapText="1"/>
    </xf>
    <xf numFmtId="167" fontId="0" fillId="0" borderId="21" xfId="0" applyNumberFormat="1" applyBorder="1" applyAlignment="1">
      <alignment horizontal="right" wrapText="1"/>
    </xf>
    <xf numFmtId="44" fontId="0" fillId="0" borderId="21" xfId="16" applyFont="1" applyBorder="1" applyAlignment="1">
      <alignment horizontal="right" wrapText="1"/>
    </xf>
    <xf numFmtId="0" fontId="0" fillId="0" borderId="21" xfId="0" applyBorder="1" applyAlignment="1">
      <alignment vertical="top" wrapText="1"/>
    </xf>
    <xf numFmtId="0" fontId="0" fillId="0" borderId="21" xfId="0" applyFont="1" applyBorder="1" applyAlignment="1">
      <alignment horizontal="right" wrapText="1"/>
    </xf>
    <xf numFmtId="0" fontId="0" fillId="0" borderId="21" xfId="0" applyBorder="1" applyAlignment="1">
      <alignment horizontal="right" wrapText="1"/>
    </xf>
    <xf numFmtId="0" fontId="4" fillId="0" borderId="21" xfId="0" applyFont="1" applyBorder="1" applyAlignment="1">
      <alignment horizontal="left" wrapText="1"/>
    </xf>
    <xf numFmtId="3" fontId="4" fillId="0" borderId="21" xfId="0" applyNumberFormat="1" applyFont="1" applyBorder="1" applyAlignment="1">
      <alignment wrapText="1"/>
    </xf>
    <xf numFmtId="3" fontId="4" fillId="0" borderId="21" xfId="0" applyNumberFormat="1" applyFont="1" applyBorder="1" applyAlignment="1">
      <alignment horizontal="right"/>
    </xf>
    <xf numFmtId="9" fontId="0" fillId="0" borderId="21" xfId="0" applyNumberFormat="1" applyBorder="1"/>
    <xf numFmtId="167" fontId="4" fillId="0" borderId="21" xfId="0" applyNumberFormat="1" applyFont="1" applyBorder="1" applyAlignment="1">
      <alignment horizontal="right" wrapText="1"/>
    </xf>
    <xf numFmtId="44" fontId="4" fillId="0" borderId="21" xfId="16" applyFont="1" applyBorder="1" applyAlignment="1">
      <alignment horizontal="right" wrapText="1"/>
    </xf>
    <xf numFmtId="0" fontId="4" fillId="0" borderId="21" xfId="0" applyFont="1" applyBorder="1"/>
    <xf numFmtId="3" fontId="4" fillId="0" borderId="21" xfId="16" applyNumberFormat="1" applyFont="1" applyBorder="1" applyAlignment="1">
      <alignment horizontal="right" wrapText="1"/>
    </xf>
    <xf numFmtId="3" fontId="0" fillId="0" borderId="21" xfId="0" applyNumberFormat="1" applyBorder="1"/>
    <xf numFmtId="0" fontId="0" fillId="18" borderId="21" xfId="0" applyFont="1" applyFill="1" applyBorder="1" applyAlignment="1">
      <alignment horizontal="left" wrapText="1"/>
    </xf>
    <xf numFmtId="3" fontId="0" fillId="18" borderId="21" xfId="0" applyNumberFormat="1" applyFont="1" applyFill="1" applyBorder="1" applyAlignment="1">
      <alignment horizontal="right" wrapText="1"/>
    </xf>
    <xf numFmtId="3" fontId="0" fillId="18" borderId="21" xfId="0" applyNumberFormat="1" applyFill="1" applyBorder="1" applyAlignment="1">
      <alignment horizontal="right" wrapText="1"/>
    </xf>
    <xf numFmtId="10" fontId="0" fillId="18" borderId="21" xfId="45" applyNumberFormat="1" applyFont="1" applyFill="1" applyBorder="1" applyAlignment="1">
      <alignment horizontal="right" wrapText="1"/>
    </xf>
    <xf numFmtId="167" fontId="0" fillId="18" borderId="21" xfId="0" applyNumberFormat="1" applyFill="1" applyBorder="1" applyAlignment="1">
      <alignment horizontal="right" wrapText="1"/>
    </xf>
    <xf numFmtId="44" fontId="0" fillId="18" borderId="21" xfId="16" applyFont="1" applyFill="1" applyBorder="1" applyAlignment="1">
      <alignment horizontal="right" wrapText="1"/>
    </xf>
    <xf numFmtId="3" fontId="4" fillId="18" borderId="21" xfId="16" applyNumberFormat="1" applyFont="1" applyFill="1" applyBorder="1" applyAlignment="1">
      <alignment horizontal="right" wrapText="1"/>
    </xf>
    <xf numFmtId="167" fontId="4" fillId="18" borderId="21" xfId="0" applyNumberFormat="1" applyFont="1" applyFill="1" applyBorder="1" applyAlignment="1">
      <alignment horizontal="right" wrapText="1"/>
    </xf>
    <xf numFmtId="0" fontId="0" fillId="18" borderId="21" xfId="0" applyFill="1" applyBorder="1" applyAlignment="1">
      <alignment wrapText="1"/>
    </xf>
    <xf numFmtId="0" fontId="0" fillId="18" borderId="21" xfId="0" applyFill="1" applyBorder="1" applyAlignment="1">
      <alignment vertical="top" wrapText="1"/>
    </xf>
    <xf numFmtId="0" fontId="4" fillId="17" borderId="0" xfId="0" applyFont="1" applyFill="1" applyAlignment="1">
      <alignment wrapText="1"/>
    </xf>
    <xf numFmtId="3" fontId="4" fillId="0" borderId="21" xfId="0" applyNumberFormat="1" applyFont="1" applyBorder="1" applyAlignment="1">
      <alignment horizontal="right" wrapText="1"/>
    </xf>
    <xf numFmtId="10" fontId="4" fillId="0" borderId="21" xfId="45" applyNumberFormat="1" applyFont="1" applyBorder="1" applyAlignment="1">
      <alignment horizontal="right" wrapText="1"/>
    </xf>
    <xf numFmtId="0" fontId="13" fillId="0" borderId="0" xfId="0" applyFont="1" applyAlignment="1">
      <alignment wrapText="1"/>
    </xf>
  </cellXfs>
  <cellStyles count="32">
    <cellStyle name="Normal" xfId="0"/>
    <cellStyle name="Percent" xfId="15"/>
    <cellStyle name="Currency" xfId="16"/>
    <cellStyle name="Currency [0]" xfId="17"/>
    <cellStyle name="Comma" xfId="18"/>
    <cellStyle name="Comma [0]" xfId="19"/>
    <cellStyle name="Hyperlink" xfId="20"/>
    <cellStyle name="Normal 7" xfId="21"/>
    <cellStyle name="Good 2" xfId="22"/>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cf1" xfId="35"/>
    <cellStyle name="cf2" xfId="36"/>
    <cellStyle name="cf3" xfId="37"/>
    <cellStyle name="Normal 2" xfId="38"/>
    <cellStyle name="Normal 3" xfId="39"/>
    <cellStyle name="Normal 4" xfId="40"/>
    <cellStyle name="Note 2" xfId="41"/>
    <cellStyle name="Note 3" xfId="42"/>
    <cellStyle name="Normal 5" xfId="43"/>
    <cellStyle name="Normal 6" xfId="44"/>
    <cellStyle name="Per cent" xfId="45"/>
  </cellStyles>
  <dxfs count="5">
    <dxf>
      <font>
        <b val="0"/>
        <i val="0"/>
        <u val="none"/>
        <strike val="0"/>
        <sz val="12"/>
        <name val="Arial"/>
        <family val="2"/>
        <color rgb="FF000000"/>
        <condense val="0"/>
        <extend val="0"/>
      </font>
      <alignment horizontal="left" vertical="bottom" textRotation="0" wrapText="1" shrinkToFit="1" readingOrder="0"/>
      <border>
        <left/>
        <right style="thin">
          <color rgb="FF000000"/>
        </right>
        <top/>
        <bottom/>
        <vertical/>
        <horizontal/>
      </border>
    </dxf>
    <dxf>
      <numFmt numFmtId="177" formatCode="#,##0"/>
    </dxf>
    <dxf>
      <numFmt numFmtId="177" formatCode="#,##0"/>
    </dxf>
    <dxf>
      <border>
        <left style="thin">
          <color rgb="FF000000"/>
        </left>
        <right style="thin">
          <color rgb="FF000000"/>
        </right>
        <top/>
        <bottom/>
      </border>
    </dxf>
    <dxf>
      <alignment horizontal="center" vertical="top"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tables/table1.xml><?xml version="1.0" encoding="utf-8"?>
<table xmlns="http://schemas.openxmlformats.org/spreadsheetml/2006/main" id="3" name="contents" displayName="contents" ref="A4:B12" totalsRowShown="0">
  <tableColumns count="2">
    <tableColumn id="1" name="Worksheet name/number"/>
    <tableColumn id="2" name="Worksheet description"/>
  </tableColumns>
  <tableStyleInfo name="none" showFirstColumn="0" showLastColumn="0" showRowStripes="1" showColumnStripes="0"/>
</table>
</file>

<file path=xl/tables/table2.xml><?xml version="1.0" encoding="utf-8"?>
<table xmlns="http://schemas.openxmlformats.org/spreadsheetml/2006/main" id="4" name="notes" displayName="notes" ref="A5:C15" totalsRowShown="0">
  <tableColumns count="3">
    <tableColumn id="1" name="Note number" dataDxfId="4"/>
    <tableColumn id="2" name="Note text" dataDxfId="3"/>
    <tableColumn id="3" name="Related links"/>
  </tableColumns>
  <tableStyleInfo name="none" showFirstColumn="0" showLastColumn="0" showRowStripes="1" showColumnStripes="0"/>
</table>
</file>

<file path=xl/tables/table3.xml><?xml version="1.0" encoding="utf-8"?>
<table xmlns="http://schemas.openxmlformats.org/spreadsheetml/2006/main" id="2" name="table_123" displayName="table_123" ref="A6:R12" totalsRowShown="0">
  <sortState ref="A7:O12">
    <sortCondition sortBy="value" ref="A7:A12"/>
  </sortState>
  <tableColumns count="18">
    <tableColumn id="1" name="Electricity meter type"/>
    <tableColumn id="4" name="October 2022 number of payments due  (March revision)"/>
    <tableColumn id="2" name="October 2022 number of payments delivered (March revision)"/>
    <tableColumn id="9" name="November 2022 number of payments due  (March revision)"/>
    <tableColumn id="11" name="November 2022 number of payments delivered (March revision)"/>
    <tableColumn id="10" name="December 2022 number of payments due (March revision)"/>
    <tableColumn id="8" name="December 2022 number of payments delivered (March revision)"/>
    <tableColumn id="12" name="January 2023 number of payments due (March revision)"/>
    <tableColumn id="13" name="January 2023 number of payments delivered (March revision)"/>
    <tableColumn id="14" name="February 2023 number of payments due"/>
    <tableColumn id="15" name="February 2023 number of payments delivered"/>
    <tableColumn id="3" name="Total number of payments due"/>
    <tableColumn id="5" name="Total number of payments delivered"/>
    <tableColumn id="6" name="Total value of payments delivered (£)"/>
    <tableColumn id="7" name="Total number of vouchers redeemed"/>
    <tableColumn id="16" name="All Payments Not Delivered" dataDxfId="2">
      <calculatedColumnFormula>SUM(table_123[[#This Row],[Total number of payments due]]-table_123[[#This Row],[Total number of payments delivered]])</calculatedColumnFormula>
    </tableColumn>
    <tableColumn id="17" name="Additionally, number of PPM vouchers not redeemed" dataDxfId="1">
      <calculatedColumnFormula>SUM(table_123[[#This Row],[Total number of payments delivered]]-table_123[[#This Row],[Total number of vouchers redeemed]])</calculatedColumnFormula>
    </tableColumn>
    <tableColumn id="18" name="Electricity meter type2" dataDxfId="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mailto:supplier.ebss@beis.gov.uk" TargetMode="External" /><Relationship Id="rId3" Type="http://schemas.openxmlformats.org/officeDocument/2006/relationships/hyperlink" Target="https://www.gov.uk/government/publications/energy-bills-support-scheme-guidance-for-electricity-suppliers" TargetMode="External" /><Relationship Id="rId4" Type="http://schemas.openxmlformats.org/officeDocument/2006/relationships/hyperlink" Target="https://www.gov.uk/government/publications/energy-bills-support-scheme-payments-made-by-electricity-suppliers-to-customers" TargetMode="Externa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publications/energy-bills-support-scheme-guidance-for-electricity-suppliers" TargetMode="External" /><Relationship Id="rId2" Type="http://schemas.openxmlformats.org/officeDocument/2006/relationships/hyperlink" Target="https://www.gov.uk/government/publications/energy-bills-support-scheme-guidance-for-electricity-suppliers" TargetMode="External" /><Relationship Id="rId3" Type="http://schemas.openxmlformats.org/officeDocument/2006/relationships/hyperlink" Target="https://www.gov.uk/government/publications/bulb-energy-notification-of-energy-transfer-scheme" TargetMode="External" /><Relationship Id="rId4" Type="http://schemas.openxmlformats.org/officeDocument/2006/relationships/hyperlink" Target="https://find-and-update.company-information.service.gov.uk/company/09735768" TargetMode="External" /><Relationship Id="rId5" Type="http://schemas.openxmlformats.org/officeDocument/2006/relationships/hyperlink" Target="https://www.gov.uk/government/publications/energy-bills-support-scheme-guidance-for-electricity-suppliers" TargetMode="External" /><Relationship Id="rId6" Type="http://schemas.openxmlformats.org/officeDocument/2006/relationships/hyperlink" Target="https://eur02.safelinks.protection.outlook.com/?url=https%3A%2F%2Ffind-and-update.company-information.service.gov.uk%2Fcompany%2F08469701&amp;data=05%7C01%7CKelsey.Smith%40beis.gov.uk%7C424f307cb8234330059008db23c88206%7Ccbac700502c143ebb497e6492d1b2dd8%7C0%7C0%7C638143116295003803%7CUnknown%7CTWFpbGZsb3d8eyJWIjoiMC4wLjAwMDAiLCJQIjoiV2luMzIiLCJBTiI6Ik1haWwiLCJXVCI6Mn0%3D%7C3000%7C%7C%7C&amp;sdata=OWTaDIEg632UZN5UtG6y4uboCcd4g4YaZ2pBU0DKR0w%3D&amp;reserved=0" TargetMode="External" /><Relationship Id="rId7" Type="http://schemas.openxmlformats.org/officeDocument/2006/relationships/table" Target="../tables/table2.x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showGridLines="0" workbookViewId="0" topLeftCell="A1">
      <selection activeCell="A10" sqref="A10"/>
    </sheetView>
  </sheetViews>
  <sheetFormatPr defaultColWidth="11.5546875" defaultRowHeight="15"/>
  <cols>
    <col min="1" max="1" width="82.10546875" style="0" customWidth="1"/>
  </cols>
  <sheetData>
    <row r="1" ht="18">
      <c r="A1" s="1" t="s">
        <v>0</v>
      </c>
    </row>
    <row r="2" ht="50.25" customHeight="1">
      <c r="A2" s="3" t="s">
        <v>1</v>
      </c>
    </row>
    <row r="3" ht="103.5" customHeight="1">
      <c r="A3" s="15" t="s">
        <v>2</v>
      </c>
    </row>
    <row r="4" ht="50.25" customHeight="1">
      <c r="A4" s="3" t="s">
        <v>3</v>
      </c>
    </row>
    <row r="5" ht="38.25" customHeight="1">
      <c r="A5" s="2" t="s">
        <v>4</v>
      </c>
    </row>
    <row r="6" ht="82.5" customHeight="1">
      <c r="A6" s="15" t="s">
        <v>5</v>
      </c>
    </row>
    <row r="7" ht="104.25" customHeight="1">
      <c r="A7" s="15" t="s">
        <v>6</v>
      </c>
    </row>
    <row r="8" ht="99" customHeight="1">
      <c r="A8" s="15" t="s">
        <v>7</v>
      </c>
    </row>
    <row r="9" ht="129.75" customHeight="1">
      <c r="A9" s="15" t="s">
        <v>8</v>
      </c>
    </row>
    <row r="10" ht="50.25" customHeight="1">
      <c r="A10" s="3" t="s">
        <v>9</v>
      </c>
    </row>
    <row r="11" ht="17">
      <c r="A11" s="28" t="s">
        <v>10</v>
      </c>
    </row>
    <row r="12" ht="17">
      <c r="A12" s="23" t="s">
        <v>11</v>
      </c>
    </row>
    <row r="13" ht="50.25" customHeight="1">
      <c r="A13" s="3" t="s">
        <v>12</v>
      </c>
    </row>
    <row r="14" ht="34">
      <c r="A14" s="2" t="s">
        <v>13</v>
      </c>
    </row>
    <row r="15" ht="17">
      <c r="A15" s="4" t="s">
        <v>14</v>
      </c>
    </row>
    <row r="16" ht="34">
      <c r="A16" s="15" t="s">
        <v>15</v>
      </c>
    </row>
    <row r="17" ht="17">
      <c r="A17" s="15" t="s">
        <v>16</v>
      </c>
    </row>
    <row r="18" ht="17">
      <c r="A18" s="23" t="s">
        <v>17</v>
      </c>
    </row>
    <row r="19" ht="15">
      <c r="A19" s="2"/>
    </row>
  </sheetData>
  <hyperlinks>
    <hyperlink ref="A15" r:id="rId1" display="http://www.nationalarchives.gov.uk/doc/open-government-licence"/>
    <hyperlink ref="A18" r:id="rId2" display="mailto:supplier.ebss@beis.gov.uk"/>
    <hyperlink ref="A12" r:id="rId3" display="The EBSS scheme guidance has been published here."/>
    <hyperlink ref="A11" r:id="rId4" display="The EBSS published data can be found here."/>
  </hyperlink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showGridLines="0" tabSelected="1" workbookViewId="0" topLeftCell="A1">
      <selection activeCell="B10" sqref="B10"/>
    </sheetView>
  </sheetViews>
  <sheetFormatPr defaultColWidth="11.5546875" defaultRowHeight="15"/>
  <cols>
    <col min="1" max="1" width="22.88671875" style="0" customWidth="1"/>
    <col min="2" max="2" width="65.88671875" style="0" customWidth="1"/>
  </cols>
  <sheetData>
    <row r="1" ht="18">
      <c r="A1" s="1" t="s">
        <v>116</v>
      </c>
    </row>
    <row r="2" ht="18">
      <c r="A2" s="1"/>
    </row>
    <row r="3" ht="15">
      <c r="A3" s="9" t="s">
        <v>18</v>
      </c>
    </row>
    <row r="4" spans="1:2" ht="17">
      <c r="A4" s="11" t="s">
        <v>19</v>
      </c>
      <c r="B4" s="11" t="s">
        <v>20</v>
      </c>
    </row>
    <row r="5" spans="1:2" ht="50.25" customHeight="1">
      <c r="A5" s="5" t="str">
        <f>HYPERLINK("#'Cover sheet'!A1","Cover sheet")</f>
        <v>Cover sheet</v>
      </c>
      <c r="B5" s="6" t="s">
        <v>21</v>
      </c>
    </row>
    <row r="6" spans="1:2" ht="50.25" customHeight="1">
      <c r="A6" s="7" t="str">
        <f>HYPERLINK("#'Notes'!A1","Notes")</f>
        <v>Notes</v>
      </c>
      <c r="B6" s="8" t="s">
        <v>22</v>
      </c>
    </row>
    <row r="7" spans="1:2" ht="50.25" customHeight="1">
      <c r="A7" s="7"/>
      <c r="B7" s="14"/>
    </row>
    <row r="8" spans="1:2" ht="50.25" customHeight="1">
      <c r="A8" s="7" t="str">
        <f>HYPERLINK("#'2'!A1","2")</f>
        <v>2</v>
      </c>
      <c r="B8" s="14" t="s">
        <v>23</v>
      </c>
    </row>
    <row r="9" spans="1:2" ht="50.25" customHeight="1">
      <c r="A9" s="42" t="str">
        <f>HYPERLINK("#'3'!A1","3")</f>
        <v>3</v>
      </c>
      <c r="B9" s="43" t="s">
        <v>24</v>
      </c>
    </row>
    <row r="10" spans="1:2" ht="50.25" customHeight="1">
      <c r="A10" s="42"/>
      <c r="B10" s="43"/>
    </row>
    <row r="11" spans="1:2" ht="50.25" customHeight="1">
      <c r="A11" s="44"/>
      <c r="B11" s="43"/>
    </row>
    <row r="12" spans="1:2" ht="50.25" customHeight="1">
      <c r="A12" s="45"/>
      <c r="B12" s="46"/>
    </row>
  </sheetData>
  <printOptions/>
  <pageMargins left="0.7" right="0.7" top="0.75" bottom="0.75" header="0.3" footer="0.3"/>
  <pageSetup horizontalDpi="300" verticalDpi="3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showGridLines="0" zoomScale="90" zoomScaleNormal="90" workbookViewId="0" topLeftCell="A3">
      <selection activeCell="B15" sqref="B15"/>
    </sheetView>
  </sheetViews>
  <sheetFormatPr defaultColWidth="11.5546875" defaultRowHeight="15"/>
  <cols>
    <col min="1" max="1" width="22.88671875" style="0" customWidth="1"/>
    <col min="2" max="2" width="61.88671875" style="0" customWidth="1"/>
    <col min="3" max="3" width="34.5546875" style="0" customWidth="1"/>
  </cols>
  <sheetData>
    <row r="1" ht="18">
      <c r="A1" s="1" t="s">
        <v>25</v>
      </c>
    </row>
    <row r="2" ht="15">
      <c r="A2" s="9" t="s">
        <v>18</v>
      </c>
    </row>
    <row r="3" ht="15">
      <c r="A3" t="s">
        <v>26</v>
      </c>
    </row>
    <row r="4" ht="15">
      <c r="A4" t="s">
        <v>27</v>
      </c>
    </row>
    <row r="5" spans="1:3" ht="17">
      <c r="A5" s="12" t="s">
        <v>28</v>
      </c>
      <c r="B5" s="18" t="s">
        <v>29</v>
      </c>
      <c r="C5" s="35" t="s">
        <v>30</v>
      </c>
    </row>
    <row r="6" spans="1:3" ht="130.5" customHeight="1">
      <c r="A6" s="52">
        <v>1</v>
      </c>
      <c r="B6" s="17" t="s">
        <v>6</v>
      </c>
      <c r="C6" s="14"/>
    </row>
    <row r="7" spans="1:3" ht="111.75" customHeight="1">
      <c r="A7" s="54">
        <v>2</v>
      </c>
      <c r="B7" s="55" t="s">
        <v>5</v>
      </c>
      <c r="C7" s="14"/>
    </row>
    <row r="8" spans="1:3" ht="204">
      <c r="A8" s="13">
        <v>3</v>
      </c>
      <c r="B8" s="17" t="s">
        <v>31</v>
      </c>
      <c r="C8" s="26" t="s">
        <v>32</v>
      </c>
    </row>
    <row r="9" spans="1:3" ht="115.5" customHeight="1">
      <c r="A9" s="13">
        <v>4</v>
      </c>
      <c r="B9" s="17" t="s">
        <v>33</v>
      </c>
      <c r="C9" s="53" t="s">
        <v>34</v>
      </c>
    </row>
    <row r="10" spans="1:3" ht="52.5" customHeight="1">
      <c r="A10" s="13">
        <v>5</v>
      </c>
      <c r="B10" s="17" t="s">
        <v>35</v>
      </c>
      <c r="C10" s="53" t="s">
        <v>36</v>
      </c>
    </row>
    <row r="11" spans="1:3" ht="52.5" customHeight="1">
      <c r="A11" s="13">
        <v>6</v>
      </c>
      <c r="B11" s="17" t="s">
        <v>37</v>
      </c>
      <c r="C11" s="61" t="s">
        <v>36</v>
      </c>
    </row>
    <row r="12" spans="1:3" ht="42" customHeight="1">
      <c r="A12" s="13">
        <v>7</v>
      </c>
      <c r="B12" s="34" t="s">
        <v>38</v>
      </c>
      <c r="C12" s="8"/>
    </row>
    <row r="13" spans="1:3" ht="274.5" customHeight="1">
      <c r="A13" s="13">
        <v>8</v>
      </c>
      <c r="B13" s="55" t="s">
        <v>39</v>
      </c>
      <c r="C13" s="26" t="s">
        <v>32</v>
      </c>
    </row>
    <row r="14" spans="1:3" ht="161.25" customHeight="1">
      <c r="A14" s="13">
        <v>9</v>
      </c>
      <c r="B14" s="17" t="s">
        <v>40</v>
      </c>
      <c r="C14" s="26" t="s">
        <v>32</v>
      </c>
    </row>
    <row r="15" spans="1:3" ht="165" customHeight="1">
      <c r="A15" s="40">
        <v>10</v>
      </c>
      <c r="B15" s="55" t="s">
        <v>41</v>
      </c>
      <c r="C15" s="41"/>
    </row>
    <row r="16" spans="1:3" ht="67.5" customHeight="1">
      <c r="A16" s="10"/>
      <c r="B16" s="10"/>
      <c r="C16" s="10"/>
    </row>
  </sheetData>
  <hyperlinks>
    <hyperlink ref="C14" r:id="rId1" display="EBSS Scheme Guidance"/>
    <hyperlink ref="C8" r:id="rId2" display="EBSS Scheme Guidance"/>
    <hyperlink ref="C9" r:id="rId3" display="https://www.gov.uk/government/publications/bulb-energy-notification-of-energy-transfer-scheme"/>
    <hyperlink ref="C10" r:id="rId4" display="https://find-and-update.company-information.service.gov.uk/company/09735768"/>
    <hyperlink ref="C13" r:id="rId5" display="EBSS Scheme Guidance"/>
    <hyperlink ref="C11" r:id="rId6" display="https://eur02.safelinks.protection.outlook.com/?url=https%3A%2F%2Ffind-and-update.company-information.service.gov.uk%2Fcompany%2F08469701&amp;data=05%7C01%7CKelsey.Smith%40beis.gov.uk%7C424f307cb8234330059008db23c88206%7Ccbac700502c143ebb497e6492d1b2dd8%7C0%7C0%7C638143116295003803%7CUnknown%7CTWFpbGZsb3d8eyJWIjoiMC4wLjAwMDAiLCJQIjoiV2luMzIiLCJBTiI6Ik1haWwiLCJXVCI6Mn0%3D%7C3000%7C%7C%7C&amp;sdata=OWTaDIEg632UZN5UtG6y4uboCcd4g4YaZ2pBU0DKR0w%3D&amp;reserved=0"/>
  </hyperlinks>
  <printOptions/>
  <pageMargins left="0.7" right="0.7" top="0.75" bottom="0.75" header="0.3" footer="0.3"/>
  <pageSetup horizontalDpi="300" verticalDpi="300" orientation="portrait" paperSize="9" r:id="rId8"/>
  <tableParts>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1773-2916-44CC-832E-6EAD1DC202E8}">
  <dimension ref="A1:Z59"/>
  <sheetViews>
    <sheetView showGridLines="0" zoomScale="85" zoomScaleNormal="85" workbookViewId="0" topLeftCell="N1">
      <pane ySplit="6" topLeftCell="A17" activePane="bottomLeft" state="frozen"/>
      <selection pane="bottomLeft" activeCell="T23" sqref="T23"/>
    </sheetView>
  </sheetViews>
  <sheetFormatPr defaultColWidth="18.88671875" defaultRowHeight="15" customHeight="1"/>
  <cols>
    <col min="1" max="1" width="19.4453125" style="64" customWidth="1"/>
    <col min="2" max="14" width="18.88671875" style="64" customWidth="1"/>
    <col min="15" max="17" width="18.88671875" style="65" customWidth="1"/>
    <col min="18" max="22" width="18.88671875" style="64" customWidth="1"/>
    <col min="23" max="24" width="18.88671875" style="89" customWidth="1"/>
    <col min="25" max="25" width="19.4453125" style="64" customWidth="1"/>
    <col min="26" max="16384" width="18.88671875" style="64" customWidth="1"/>
  </cols>
  <sheetData>
    <row r="1" spans="1:25" ht="18">
      <c r="A1" s="63" t="s">
        <v>56</v>
      </c>
      <c r="Y1" s="63"/>
    </row>
    <row r="2" spans="1:25" ht="15.75" customHeight="1">
      <c r="A2" s="63" t="s">
        <v>57</v>
      </c>
      <c r="Y2" s="63"/>
    </row>
    <row r="3" spans="1:25" ht="15.75" customHeight="1">
      <c r="A3" s="66" t="s">
        <v>18</v>
      </c>
      <c r="Y3" s="66"/>
    </row>
    <row r="4" spans="1:25" ht="15.75" customHeight="1">
      <c r="A4" s="67" t="s">
        <v>42</v>
      </c>
      <c r="Y4" s="67"/>
    </row>
    <row r="5" spans="1:25" ht="16">
      <c r="A5" s="66" t="s">
        <v>43</v>
      </c>
      <c r="B5" s="68"/>
      <c r="C5" s="68"/>
      <c r="D5" s="68"/>
      <c r="E5" s="68"/>
      <c r="F5" s="68"/>
      <c r="G5" s="68"/>
      <c r="H5" s="68"/>
      <c r="I5" s="68"/>
      <c r="J5" s="68"/>
      <c r="K5" s="68"/>
      <c r="L5" s="68"/>
      <c r="M5" s="68"/>
      <c r="N5" s="68"/>
      <c r="Y5" s="66"/>
    </row>
    <row r="6" spans="1:26" s="73" customFormat="1" ht="96.5" customHeight="1">
      <c r="A6" s="69" t="s">
        <v>44</v>
      </c>
      <c r="B6" s="69" t="s">
        <v>58</v>
      </c>
      <c r="C6" s="69" t="s">
        <v>59</v>
      </c>
      <c r="D6" s="69" t="s">
        <v>60</v>
      </c>
      <c r="E6" s="69" t="s">
        <v>61</v>
      </c>
      <c r="F6" s="69" t="s">
        <v>62</v>
      </c>
      <c r="G6" s="69" t="s">
        <v>63</v>
      </c>
      <c r="H6" s="69" t="s">
        <v>64</v>
      </c>
      <c r="I6" s="69" t="s">
        <v>65</v>
      </c>
      <c r="J6" s="69" t="s">
        <v>66</v>
      </c>
      <c r="K6" s="69" t="s">
        <v>67</v>
      </c>
      <c r="L6" s="69" t="s">
        <v>68</v>
      </c>
      <c r="M6" s="69" t="s">
        <v>69</v>
      </c>
      <c r="N6" s="69" t="s">
        <v>70</v>
      </c>
      <c r="O6" s="70" t="s">
        <v>101</v>
      </c>
      <c r="P6" s="70" t="s">
        <v>102</v>
      </c>
      <c r="Q6" s="70" t="s">
        <v>103</v>
      </c>
      <c r="R6" s="69" t="s">
        <v>71</v>
      </c>
      <c r="S6" s="69" t="s">
        <v>72</v>
      </c>
      <c r="T6" s="70" t="s">
        <v>106</v>
      </c>
      <c r="U6" s="70" t="s">
        <v>104</v>
      </c>
      <c r="V6" s="70" t="s">
        <v>105</v>
      </c>
      <c r="W6" s="70" t="s">
        <v>109</v>
      </c>
      <c r="X6" s="71" t="s">
        <v>107</v>
      </c>
      <c r="Y6" s="69" t="s">
        <v>44</v>
      </c>
      <c r="Z6" s="72" t="s">
        <v>108</v>
      </c>
    </row>
    <row r="7" spans="1:26" s="73" customFormat="1" ht="96.5" customHeight="1">
      <c r="A7" s="69" t="s">
        <v>44</v>
      </c>
      <c r="B7" s="69" t="s">
        <v>58</v>
      </c>
      <c r="C7" s="69" t="s">
        <v>59</v>
      </c>
      <c r="D7" s="69" t="s">
        <v>60</v>
      </c>
      <c r="E7" s="69" t="s">
        <v>61</v>
      </c>
      <c r="F7" s="69" t="s">
        <v>62</v>
      </c>
      <c r="G7" s="69" t="s">
        <v>63</v>
      </c>
      <c r="H7" s="69" t="s">
        <v>64</v>
      </c>
      <c r="I7" s="69" t="s">
        <v>65</v>
      </c>
      <c r="J7" s="69" t="s">
        <v>66</v>
      </c>
      <c r="K7" s="69" t="s">
        <v>67</v>
      </c>
      <c r="L7" s="69" t="s">
        <v>68</v>
      </c>
      <c r="M7" s="69" t="s">
        <v>69</v>
      </c>
      <c r="N7" s="69" t="s">
        <v>70</v>
      </c>
      <c r="O7" s="70" t="s">
        <v>101</v>
      </c>
      <c r="P7" s="70" t="s">
        <v>102</v>
      </c>
      <c r="Q7" s="70" t="s">
        <v>103</v>
      </c>
      <c r="R7" s="69" t="s">
        <v>71</v>
      </c>
      <c r="S7" s="69" t="s">
        <v>72</v>
      </c>
      <c r="T7" s="70" t="s">
        <v>106</v>
      </c>
      <c r="U7" s="70" t="s">
        <v>104</v>
      </c>
      <c r="V7" s="70" t="s">
        <v>105</v>
      </c>
      <c r="W7" s="70" t="s">
        <v>109</v>
      </c>
      <c r="X7" s="71" t="s">
        <v>107</v>
      </c>
      <c r="Y7" s="69" t="s">
        <v>44</v>
      </c>
      <c r="Z7" s="72" t="s">
        <v>108</v>
      </c>
    </row>
    <row r="8" spans="1:26" s="80" customFormat="1" ht="49.5" customHeight="1">
      <c r="A8" s="74" t="s">
        <v>45</v>
      </c>
      <c r="B8" s="75">
        <v>1457600</v>
      </c>
      <c r="C8" s="75">
        <v>1455780</v>
      </c>
      <c r="D8" s="75">
        <v>1455180</v>
      </c>
      <c r="E8" s="75">
        <v>1453180</v>
      </c>
      <c r="F8" s="75">
        <v>1452050</v>
      </c>
      <c r="G8" s="75">
        <v>1448800</v>
      </c>
      <c r="H8" s="75">
        <v>1448450</v>
      </c>
      <c r="I8" s="75">
        <v>1444730</v>
      </c>
      <c r="J8" s="75">
        <v>1444850</v>
      </c>
      <c r="K8" s="75">
        <v>1418220</v>
      </c>
      <c r="L8" s="75">
        <v>7258130</v>
      </c>
      <c r="M8" s="75">
        <v>7220710</v>
      </c>
      <c r="N8" s="75">
        <v>480878610</v>
      </c>
      <c r="O8" s="76">
        <f>SUM(L8-M8)</f>
        <v>37420</v>
      </c>
      <c r="P8" s="77">
        <f>SUM(O8/L8)</f>
        <v>0.005155597929494236</v>
      </c>
      <c r="Q8" s="78">
        <f>SUM(O8*66.5)</f>
        <v>2488430</v>
      </c>
      <c r="R8" s="75">
        <v>508650</v>
      </c>
      <c r="S8" s="75">
        <v>376250</v>
      </c>
      <c r="T8" s="76">
        <f>SUM(R8-S8)</f>
        <v>132400</v>
      </c>
      <c r="U8" s="77">
        <f>SUM(T8/R8)</f>
        <v>0.26029686424850096</v>
      </c>
      <c r="V8" s="79">
        <f>SUM(T8*66.5)</f>
        <v>8804600</v>
      </c>
      <c r="W8" s="90">
        <f>(O8+T8)</f>
        <v>169820</v>
      </c>
      <c r="X8" s="87">
        <f>SUM(Q8+V8)</f>
        <v>11293030</v>
      </c>
      <c r="Y8" s="74" t="s">
        <v>45</v>
      </c>
      <c r="Z8" s="73">
        <v>8</v>
      </c>
    </row>
    <row r="9" spans="1:26" s="80" customFormat="1" ht="49.5" customHeight="1">
      <c r="A9" s="74" t="s">
        <v>73</v>
      </c>
      <c r="B9" s="75">
        <v>5851410</v>
      </c>
      <c r="C9" s="75">
        <v>5816770</v>
      </c>
      <c r="D9" s="75">
        <v>5847750</v>
      </c>
      <c r="E9" s="75">
        <v>5810230</v>
      </c>
      <c r="F9" s="75">
        <v>5830880</v>
      </c>
      <c r="G9" s="75">
        <v>5872540</v>
      </c>
      <c r="H9" s="75">
        <v>5862140</v>
      </c>
      <c r="I9" s="75">
        <v>5884860</v>
      </c>
      <c r="J9" s="75">
        <v>5876910</v>
      </c>
      <c r="K9" s="75">
        <v>5535870</v>
      </c>
      <c r="L9" s="75">
        <v>29269100</v>
      </c>
      <c r="M9" s="75">
        <v>28920260</v>
      </c>
      <c r="N9" s="75">
        <v>1926031090</v>
      </c>
      <c r="O9" s="76">
        <f>SUM(L9-M9)</f>
        <v>348840</v>
      </c>
      <c r="P9" s="77">
        <f>SUM(O9/L9)</f>
        <v>0.011918371251592976</v>
      </c>
      <c r="Q9" s="78">
        <f aca="true" t="shared" si="0" ref="Q9:Q35">SUM(O9*66.5)</f>
        <v>23197860</v>
      </c>
      <c r="R9" s="75">
        <v>2100560</v>
      </c>
      <c r="S9" s="75">
        <v>1716280</v>
      </c>
      <c r="T9" s="76">
        <f aca="true" t="shared" si="1" ref="T9:T23">SUM(R9-S9)</f>
        <v>384280</v>
      </c>
      <c r="U9" s="77">
        <f aca="true" t="shared" si="2" ref="U9:U23">SUM(T9/R9)</f>
        <v>0.18294169173934569</v>
      </c>
      <c r="V9" s="79">
        <f aca="true" t="shared" si="3" ref="V9:V24">SUM(T9*66.5)</f>
        <v>25554620</v>
      </c>
      <c r="W9" s="90">
        <f aca="true" t="shared" si="4" ref="W9:W24">(O9+T9)</f>
        <v>733120</v>
      </c>
      <c r="X9" s="87">
        <f>SUM(Q9+V9)</f>
        <v>48752480</v>
      </c>
      <c r="Y9" s="74" t="s">
        <v>73</v>
      </c>
      <c r="Z9" s="73">
        <v>2</v>
      </c>
    </row>
    <row r="10" spans="1:26" s="80" customFormat="1" ht="49.5" customHeight="1">
      <c r="A10" s="74" t="s">
        <v>74</v>
      </c>
      <c r="B10" s="75">
        <v>3130</v>
      </c>
      <c r="C10" s="75">
        <v>3130</v>
      </c>
      <c r="D10" s="75">
        <v>3170</v>
      </c>
      <c r="E10" s="75">
        <v>3170</v>
      </c>
      <c r="F10" s="75">
        <v>5730</v>
      </c>
      <c r="G10" s="75">
        <v>5730</v>
      </c>
      <c r="H10" s="75">
        <v>7640</v>
      </c>
      <c r="I10" s="75">
        <v>7640</v>
      </c>
      <c r="J10" s="75">
        <v>8610</v>
      </c>
      <c r="K10" s="75">
        <v>8610</v>
      </c>
      <c r="L10" s="75">
        <v>28280</v>
      </c>
      <c r="M10" s="75">
        <v>28280</v>
      </c>
      <c r="N10" s="75">
        <v>1888460</v>
      </c>
      <c r="O10" s="76">
        <f>SUM(L10-M10)</f>
        <v>0</v>
      </c>
      <c r="P10" s="77">
        <f>SUM(O10/L10)</f>
        <v>0</v>
      </c>
      <c r="Q10" s="78">
        <f t="shared" si="0"/>
        <v>0</v>
      </c>
      <c r="R10" s="81" t="s">
        <v>46</v>
      </c>
      <c r="S10" s="81" t="s">
        <v>46</v>
      </c>
      <c r="T10" s="76"/>
      <c r="U10" s="77"/>
      <c r="V10" s="79">
        <f t="shared" si="3"/>
        <v>0</v>
      </c>
      <c r="W10" s="90">
        <f t="shared" si="4"/>
        <v>0</v>
      </c>
      <c r="X10" s="87">
        <f aca="true" t="shared" si="5" ref="X10:X35">SUM(Q10+V10)</f>
        <v>0</v>
      </c>
      <c r="Y10" s="74" t="s">
        <v>74</v>
      </c>
      <c r="Z10" s="73"/>
    </row>
    <row r="11" spans="1:26" s="80" customFormat="1" ht="49.5" customHeight="1">
      <c r="A11" s="74" t="s">
        <v>75</v>
      </c>
      <c r="B11" s="81" t="s">
        <v>46</v>
      </c>
      <c r="C11" s="81" t="s">
        <v>46</v>
      </c>
      <c r="D11" s="81" t="s">
        <v>46</v>
      </c>
      <c r="E11" s="81" t="s">
        <v>46</v>
      </c>
      <c r="F11" s="81" t="s">
        <v>46</v>
      </c>
      <c r="G11" s="81" t="s">
        <v>46</v>
      </c>
      <c r="H11" s="81" t="s">
        <v>46</v>
      </c>
      <c r="I11" s="81" t="s">
        <v>46</v>
      </c>
      <c r="J11" s="81" t="s">
        <v>46</v>
      </c>
      <c r="K11" s="81" t="s">
        <v>46</v>
      </c>
      <c r="L11" s="81" t="s">
        <v>46</v>
      </c>
      <c r="M11" s="81" t="s">
        <v>46</v>
      </c>
      <c r="N11" s="81" t="s">
        <v>46</v>
      </c>
      <c r="O11" s="76"/>
      <c r="P11" s="77"/>
      <c r="Q11" s="78"/>
      <c r="R11" s="81" t="s">
        <v>46</v>
      </c>
      <c r="S11" s="81" t="s">
        <v>46</v>
      </c>
      <c r="T11" s="76"/>
      <c r="U11" s="77"/>
      <c r="V11" s="79">
        <f t="shared" si="3"/>
        <v>0</v>
      </c>
      <c r="W11" s="90">
        <f t="shared" si="4"/>
        <v>0</v>
      </c>
      <c r="X11" s="87">
        <f t="shared" si="5"/>
        <v>0</v>
      </c>
      <c r="Y11" s="74" t="s">
        <v>75</v>
      </c>
      <c r="Z11" s="73"/>
    </row>
    <row r="12" spans="1:26" s="80" customFormat="1" ht="49.5" customHeight="1">
      <c r="A12" s="74" t="s">
        <v>76</v>
      </c>
      <c r="B12" s="75">
        <v>161850</v>
      </c>
      <c r="C12" s="75">
        <v>159110</v>
      </c>
      <c r="D12" s="75">
        <v>161670</v>
      </c>
      <c r="E12" s="75">
        <v>158870</v>
      </c>
      <c r="F12" s="75">
        <v>161170</v>
      </c>
      <c r="G12" s="75">
        <v>158410</v>
      </c>
      <c r="H12" s="75">
        <v>160460</v>
      </c>
      <c r="I12" s="75">
        <v>157800</v>
      </c>
      <c r="J12" s="75">
        <v>160780</v>
      </c>
      <c r="K12" s="75">
        <v>157640</v>
      </c>
      <c r="L12" s="75">
        <v>805930</v>
      </c>
      <c r="M12" s="75">
        <v>791830</v>
      </c>
      <c r="N12" s="75">
        <v>52734630</v>
      </c>
      <c r="O12" s="76">
        <f aca="true" t="shared" si="6" ref="O12:O17">SUM(L12-M12)</f>
        <v>14100</v>
      </c>
      <c r="P12" s="77">
        <f aca="true" t="shared" si="7" ref="P12:P17">SUM(O12/L12)</f>
        <v>0.017495315970369636</v>
      </c>
      <c r="Q12" s="78">
        <f t="shared" si="0"/>
        <v>937650</v>
      </c>
      <c r="R12" s="75">
        <v>247160</v>
      </c>
      <c r="S12" s="75">
        <v>215090</v>
      </c>
      <c r="T12" s="76">
        <f t="shared" si="1"/>
        <v>32070</v>
      </c>
      <c r="U12" s="77">
        <f t="shared" si="2"/>
        <v>0.12975400550250848</v>
      </c>
      <c r="V12" s="79">
        <f t="shared" si="3"/>
        <v>2132655</v>
      </c>
      <c r="W12" s="90">
        <f t="shared" si="4"/>
        <v>46170</v>
      </c>
      <c r="X12" s="87">
        <f t="shared" si="5"/>
        <v>3070305</v>
      </c>
      <c r="Y12" s="74" t="s">
        <v>76</v>
      </c>
      <c r="Z12" s="73">
        <v>10</v>
      </c>
    </row>
    <row r="13" spans="1:26" s="80" customFormat="1" ht="49.5" customHeight="1">
      <c r="A13" s="74" t="s">
        <v>77</v>
      </c>
      <c r="B13" s="75">
        <v>4955610</v>
      </c>
      <c r="C13" s="75">
        <v>4943670</v>
      </c>
      <c r="D13" s="75">
        <v>4951650</v>
      </c>
      <c r="E13" s="75">
        <v>4943000</v>
      </c>
      <c r="F13" s="75">
        <v>4949540</v>
      </c>
      <c r="G13" s="75">
        <v>4939880</v>
      </c>
      <c r="H13" s="75">
        <v>4947570</v>
      </c>
      <c r="I13" s="75">
        <v>4933640</v>
      </c>
      <c r="J13" s="75">
        <v>4937420</v>
      </c>
      <c r="K13" s="75">
        <v>4418510</v>
      </c>
      <c r="L13" s="75">
        <v>24741790</v>
      </c>
      <c r="M13" s="75">
        <v>24178690</v>
      </c>
      <c r="N13" s="75">
        <v>1610086230</v>
      </c>
      <c r="O13" s="76">
        <f t="shared" si="6"/>
        <v>563100</v>
      </c>
      <c r="P13" s="77">
        <f t="shared" si="7"/>
        <v>0.022759064724096358</v>
      </c>
      <c r="Q13" s="78">
        <f t="shared" si="0"/>
        <v>37446150</v>
      </c>
      <c r="R13" s="75">
        <v>2030620</v>
      </c>
      <c r="S13" s="75">
        <v>1667730</v>
      </c>
      <c r="T13" s="76">
        <f t="shared" si="1"/>
        <v>362890</v>
      </c>
      <c r="U13" s="77">
        <f t="shared" si="2"/>
        <v>0.17870896573460324</v>
      </c>
      <c r="V13" s="79">
        <f t="shared" si="3"/>
        <v>24132185</v>
      </c>
      <c r="W13" s="90">
        <f t="shared" si="4"/>
        <v>925990</v>
      </c>
      <c r="X13" s="87">
        <f t="shared" si="5"/>
        <v>61578335</v>
      </c>
      <c r="Y13" s="74" t="s">
        <v>77</v>
      </c>
      <c r="Z13" s="73">
        <v>1</v>
      </c>
    </row>
    <row r="14" spans="1:26" s="80" customFormat="1" ht="49.5" customHeight="1">
      <c r="A14" s="74" t="s">
        <v>78</v>
      </c>
      <c r="B14" s="75">
        <v>91540</v>
      </c>
      <c r="C14" s="75">
        <v>91760</v>
      </c>
      <c r="D14" s="75">
        <v>92140</v>
      </c>
      <c r="E14" s="75">
        <v>91960</v>
      </c>
      <c r="F14" s="75">
        <v>92500</v>
      </c>
      <c r="G14" s="75">
        <v>92670</v>
      </c>
      <c r="H14" s="75">
        <v>92620</v>
      </c>
      <c r="I14" s="75">
        <v>92580</v>
      </c>
      <c r="J14" s="75">
        <v>92620</v>
      </c>
      <c r="K14" s="75">
        <v>88270</v>
      </c>
      <c r="L14" s="75">
        <v>461410</v>
      </c>
      <c r="M14" s="75">
        <v>457230</v>
      </c>
      <c r="N14" s="75">
        <v>30451360</v>
      </c>
      <c r="O14" s="76">
        <f t="shared" si="6"/>
        <v>4180</v>
      </c>
      <c r="P14" s="77">
        <f t="shared" si="7"/>
        <v>0.009059188140699162</v>
      </c>
      <c r="Q14" s="78">
        <f t="shared" si="0"/>
        <v>277970</v>
      </c>
      <c r="R14" s="75">
        <v>27620</v>
      </c>
      <c r="S14" s="75">
        <v>21530</v>
      </c>
      <c r="T14" s="76">
        <f t="shared" si="1"/>
        <v>6090</v>
      </c>
      <c r="U14" s="77">
        <f t="shared" si="2"/>
        <v>0.22049239681390298</v>
      </c>
      <c r="V14" s="79">
        <f t="shared" si="3"/>
        <v>404985</v>
      </c>
      <c r="W14" s="90">
        <f t="shared" si="4"/>
        <v>10270</v>
      </c>
      <c r="X14" s="87">
        <f t="shared" si="5"/>
        <v>682955</v>
      </c>
      <c r="Y14" s="74" t="s">
        <v>78</v>
      </c>
      <c r="Z14" s="73"/>
    </row>
    <row r="15" spans="1:26" s="80" customFormat="1" ht="49.5" customHeight="1">
      <c r="A15" s="74" t="s">
        <v>79</v>
      </c>
      <c r="B15" s="75">
        <v>3285170</v>
      </c>
      <c r="C15" s="75">
        <v>3266840</v>
      </c>
      <c r="D15" s="75">
        <v>3282250</v>
      </c>
      <c r="E15" s="75">
        <v>3262820</v>
      </c>
      <c r="F15" s="75">
        <v>3289740</v>
      </c>
      <c r="G15" s="75">
        <v>3277120</v>
      </c>
      <c r="H15" s="75">
        <v>3287080</v>
      </c>
      <c r="I15" s="75">
        <v>3271370</v>
      </c>
      <c r="J15" s="75">
        <v>3283670</v>
      </c>
      <c r="K15" s="75">
        <v>3253220</v>
      </c>
      <c r="L15" s="75">
        <v>16427910</v>
      </c>
      <c r="M15" s="75">
        <v>16331370</v>
      </c>
      <c r="N15" s="75">
        <v>1087672130</v>
      </c>
      <c r="O15" s="76">
        <f t="shared" si="6"/>
        <v>96540</v>
      </c>
      <c r="P15" s="77">
        <f t="shared" si="7"/>
        <v>0.005876584422485879</v>
      </c>
      <c r="Q15" s="78">
        <f t="shared" si="0"/>
        <v>6419910</v>
      </c>
      <c r="R15" s="75">
        <v>1226240</v>
      </c>
      <c r="S15" s="75">
        <v>918630</v>
      </c>
      <c r="T15" s="76">
        <f t="shared" si="1"/>
        <v>307610</v>
      </c>
      <c r="U15" s="77">
        <f t="shared" si="2"/>
        <v>0.2508562760960334</v>
      </c>
      <c r="V15" s="79">
        <f t="shared" si="3"/>
        <v>20456065</v>
      </c>
      <c r="W15" s="90">
        <f t="shared" si="4"/>
        <v>404150</v>
      </c>
      <c r="X15" s="87">
        <f t="shared" si="5"/>
        <v>26875975</v>
      </c>
      <c r="Y15" s="74" t="s">
        <v>79</v>
      </c>
      <c r="Z15" s="73">
        <v>5</v>
      </c>
    </row>
    <row r="16" spans="1:26" s="80" customFormat="1" ht="49.5" customHeight="1">
      <c r="A16" s="74" t="s">
        <v>80</v>
      </c>
      <c r="B16" s="75">
        <v>712180</v>
      </c>
      <c r="C16" s="75">
        <v>705320</v>
      </c>
      <c r="D16" s="75">
        <v>725580</v>
      </c>
      <c r="E16" s="75">
        <v>720620</v>
      </c>
      <c r="F16" s="75">
        <v>740650</v>
      </c>
      <c r="G16" s="75">
        <v>735960</v>
      </c>
      <c r="H16" s="75">
        <v>753500</v>
      </c>
      <c r="I16" s="75">
        <v>749220</v>
      </c>
      <c r="J16" s="75">
        <v>765350</v>
      </c>
      <c r="K16" s="75">
        <v>760490</v>
      </c>
      <c r="L16" s="75">
        <v>3697250</v>
      </c>
      <c r="M16" s="75">
        <v>3671610</v>
      </c>
      <c r="N16" s="75">
        <v>244571930</v>
      </c>
      <c r="O16" s="76">
        <f t="shared" si="6"/>
        <v>25640</v>
      </c>
      <c r="P16" s="77">
        <f t="shared" si="7"/>
        <v>0.00693488403543174</v>
      </c>
      <c r="Q16" s="78">
        <f t="shared" si="0"/>
        <v>1705060</v>
      </c>
      <c r="R16" s="75">
        <v>91740</v>
      </c>
      <c r="S16" s="75">
        <v>68330</v>
      </c>
      <c r="T16" s="76">
        <f t="shared" si="1"/>
        <v>23410</v>
      </c>
      <c r="U16" s="77">
        <f t="shared" si="2"/>
        <v>0.2551776760409854</v>
      </c>
      <c r="V16" s="79">
        <f t="shared" si="3"/>
        <v>1556765</v>
      </c>
      <c r="W16" s="90">
        <f t="shared" si="4"/>
        <v>49050</v>
      </c>
      <c r="X16" s="87">
        <f t="shared" si="5"/>
        <v>3261825</v>
      </c>
      <c r="Y16" s="74" t="s">
        <v>80</v>
      </c>
      <c r="Z16" s="73">
        <v>9</v>
      </c>
    </row>
    <row r="17" spans="1:26" s="80" customFormat="1" ht="49.5" customHeight="1">
      <c r="A17" s="74" t="s">
        <v>81</v>
      </c>
      <c r="B17" s="75">
        <v>109650</v>
      </c>
      <c r="C17" s="75">
        <v>109530</v>
      </c>
      <c r="D17" s="75">
        <v>109210</v>
      </c>
      <c r="E17" s="75">
        <v>109110</v>
      </c>
      <c r="F17" s="75">
        <v>108940</v>
      </c>
      <c r="G17" s="75">
        <v>108730</v>
      </c>
      <c r="H17" s="75">
        <v>108280</v>
      </c>
      <c r="I17" s="75">
        <v>108160</v>
      </c>
      <c r="J17" s="75">
        <v>107810</v>
      </c>
      <c r="K17" s="75">
        <v>107480</v>
      </c>
      <c r="L17" s="75">
        <v>543890</v>
      </c>
      <c r="M17" s="75">
        <v>543010</v>
      </c>
      <c r="N17" s="75">
        <v>36163030</v>
      </c>
      <c r="O17" s="76">
        <f t="shared" si="6"/>
        <v>880</v>
      </c>
      <c r="P17" s="77">
        <f t="shared" si="7"/>
        <v>0.0016179742227288606</v>
      </c>
      <c r="Q17" s="78">
        <f t="shared" si="0"/>
        <v>58520</v>
      </c>
      <c r="R17" s="81" t="s">
        <v>46</v>
      </c>
      <c r="S17" s="82" t="s">
        <v>46</v>
      </c>
      <c r="T17" s="76"/>
      <c r="U17" s="77"/>
      <c r="V17" s="79">
        <f t="shared" si="3"/>
        <v>0</v>
      </c>
      <c r="W17" s="90">
        <f t="shared" si="4"/>
        <v>880</v>
      </c>
      <c r="X17" s="87">
        <f t="shared" si="5"/>
        <v>58520</v>
      </c>
      <c r="Y17" s="74" t="s">
        <v>81</v>
      </c>
      <c r="Z17" s="73"/>
    </row>
    <row r="18" spans="1:26" s="80" customFormat="1" ht="49.5" customHeight="1">
      <c r="A18" s="74" t="s">
        <v>47</v>
      </c>
      <c r="B18" s="81" t="s">
        <v>46</v>
      </c>
      <c r="C18" s="81" t="s">
        <v>46</v>
      </c>
      <c r="D18" s="81" t="s">
        <v>46</v>
      </c>
      <c r="E18" s="81" t="s">
        <v>46</v>
      </c>
      <c r="F18" s="81" t="s">
        <v>46</v>
      </c>
      <c r="G18" s="81" t="s">
        <v>46</v>
      </c>
      <c r="H18" s="81" t="s">
        <v>46</v>
      </c>
      <c r="I18" s="81" t="s">
        <v>46</v>
      </c>
      <c r="J18" s="81" t="s">
        <v>46</v>
      </c>
      <c r="K18" s="81" t="s">
        <v>46</v>
      </c>
      <c r="L18" s="81" t="s">
        <v>46</v>
      </c>
      <c r="M18" s="81" t="s">
        <v>46</v>
      </c>
      <c r="N18" s="81" t="s">
        <v>46</v>
      </c>
      <c r="O18" s="76"/>
      <c r="P18" s="77"/>
      <c r="Q18" s="78"/>
      <c r="R18" s="81" t="s">
        <v>46</v>
      </c>
      <c r="S18" s="81" t="s">
        <v>46</v>
      </c>
      <c r="T18" s="76"/>
      <c r="U18" s="77"/>
      <c r="V18" s="79">
        <f t="shared" si="3"/>
        <v>0</v>
      </c>
      <c r="W18" s="90">
        <f t="shared" si="4"/>
        <v>0</v>
      </c>
      <c r="X18" s="87">
        <f t="shared" si="5"/>
        <v>0</v>
      </c>
      <c r="Y18" s="74" t="s">
        <v>47</v>
      </c>
      <c r="Z18" s="73"/>
    </row>
    <row r="19" spans="1:26" s="80" customFormat="1" ht="49.5" customHeight="1">
      <c r="A19" s="74" t="s">
        <v>82</v>
      </c>
      <c r="B19" s="75">
        <v>51940</v>
      </c>
      <c r="C19" s="75">
        <v>52010</v>
      </c>
      <c r="D19" s="75">
        <v>51730</v>
      </c>
      <c r="E19" s="75">
        <v>51670</v>
      </c>
      <c r="F19" s="75">
        <v>51410</v>
      </c>
      <c r="G19" s="75">
        <v>51380</v>
      </c>
      <c r="H19" s="75">
        <v>51250</v>
      </c>
      <c r="I19" s="75">
        <v>51210</v>
      </c>
      <c r="J19" s="75">
        <v>51050</v>
      </c>
      <c r="K19" s="75">
        <v>51020</v>
      </c>
      <c r="L19" s="75">
        <v>257380</v>
      </c>
      <c r="M19" s="75">
        <v>257280</v>
      </c>
      <c r="N19" s="75">
        <v>17134750</v>
      </c>
      <c r="O19" s="76">
        <f>SUM(L19-M19)</f>
        <v>100</v>
      </c>
      <c r="P19" s="77">
        <f>SUM(O19/L19)</f>
        <v>0.00038853057735643794</v>
      </c>
      <c r="Q19" s="78">
        <f t="shared" si="0"/>
        <v>6650</v>
      </c>
      <c r="R19" s="75">
        <v>1650</v>
      </c>
      <c r="S19" s="75">
        <v>1190</v>
      </c>
      <c r="T19" s="76">
        <f t="shared" si="1"/>
        <v>460</v>
      </c>
      <c r="U19" s="77">
        <f t="shared" si="2"/>
        <v>0.2787878787878788</v>
      </c>
      <c r="V19" s="79">
        <f t="shared" si="3"/>
        <v>30590</v>
      </c>
      <c r="W19" s="90">
        <f t="shared" si="4"/>
        <v>560</v>
      </c>
      <c r="X19" s="87">
        <f t="shared" si="5"/>
        <v>37240</v>
      </c>
      <c r="Y19" s="74" t="s">
        <v>82</v>
      </c>
      <c r="Z19" s="73"/>
    </row>
    <row r="20" spans="1:26" s="80" customFormat="1" ht="49.5" customHeight="1">
      <c r="A20" s="74" t="s">
        <v>48</v>
      </c>
      <c r="B20" s="75">
        <v>17610</v>
      </c>
      <c r="C20" s="75">
        <v>17720</v>
      </c>
      <c r="D20" s="75">
        <v>17660</v>
      </c>
      <c r="E20" s="75">
        <v>17750</v>
      </c>
      <c r="F20" s="75">
        <v>17790</v>
      </c>
      <c r="G20" s="75">
        <v>17800</v>
      </c>
      <c r="H20" s="75">
        <v>17850</v>
      </c>
      <c r="I20" s="75">
        <v>17670</v>
      </c>
      <c r="J20" s="75">
        <v>17870</v>
      </c>
      <c r="K20" s="75">
        <v>17890</v>
      </c>
      <c r="L20" s="75">
        <v>88780</v>
      </c>
      <c r="M20" s="75">
        <v>88830</v>
      </c>
      <c r="N20" s="75">
        <v>5916140</v>
      </c>
      <c r="O20" s="76">
        <f>SUM(L20-M20)</f>
        <v>-50</v>
      </c>
      <c r="P20" s="77">
        <f>SUM(O20/L20)</f>
        <v>-0.0005631899076368552</v>
      </c>
      <c r="Q20" s="78">
        <f t="shared" si="0"/>
        <v>-3325</v>
      </c>
      <c r="R20" s="81">
        <v>890</v>
      </c>
      <c r="S20" s="81">
        <v>720</v>
      </c>
      <c r="T20" s="76">
        <f t="shared" si="1"/>
        <v>170</v>
      </c>
      <c r="U20" s="77">
        <f t="shared" si="2"/>
        <v>0.19101123595505617</v>
      </c>
      <c r="V20" s="79">
        <f t="shared" si="3"/>
        <v>11305</v>
      </c>
      <c r="W20" s="90">
        <f t="shared" si="4"/>
        <v>120</v>
      </c>
      <c r="X20" s="87">
        <f t="shared" si="5"/>
        <v>7980</v>
      </c>
      <c r="Y20" s="74" t="s">
        <v>48</v>
      </c>
      <c r="Z20" s="73"/>
    </row>
    <row r="21" spans="1:26" s="80" customFormat="1" ht="49.5" customHeight="1">
      <c r="A21" s="74" t="s">
        <v>49</v>
      </c>
      <c r="B21" s="81" t="s">
        <v>50</v>
      </c>
      <c r="C21" s="81" t="s">
        <v>50</v>
      </c>
      <c r="D21" s="81" t="s">
        <v>83</v>
      </c>
      <c r="E21" s="81" t="s">
        <v>83</v>
      </c>
      <c r="F21" s="81" t="s">
        <v>46</v>
      </c>
      <c r="G21" s="81" t="s">
        <v>46</v>
      </c>
      <c r="H21" s="81" t="s">
        <v>46</v>
      </c>
      <c r="I21" s="81" t="s">
        <v>46</v>
      </c>
      <c r="J21" s="81" t="s">
        <v>46</v>
      </c>
      <c r="K21" s="81" t="s">
        <v>46</v>
      </c>
      <c r="L21" s="81" t="s">
        <v>46</v>
      </c>
      <c r="M21" s="81" t="s">
        <v>46</v>
      </c>
      <c r="N21" s="81" t="s">
        <v>46</v>
      </c>
      <c r="O21" s="76"/>
      <c r="P21" s="77"/>
      <c r="Q21" s="78"/>
      <c r="R21" s="81" t="s">
        <v>46</v>
      </c>
      <c r="S21" s="81" t="s">
        <v>46</v>
      </c>
      <c r="T21" s="76"/>
      <c r="U21" s="77"/>
      <c r="V21" s="79">
        <f t="shared" si="3"/>
        <v>0</v>
      </c>
      <c r="W21" s="90">
        <f t="shared" si="4"/>
        <v>0</v>
      </c>
      <c r="X21" s="87">
        <f t="shared" si="5"/>
        <v>0</v>
      </c>
      <c r="Y21" s="74" t="s">
        <v>49</v>
      </c>
      <c r="Z21" s="73"/>
    </row>
    <row r="22" spans="1:26" s="80" customFormat="1" ht="49.5" customHeight="1">
      <c r="A22" s="74" t="s">
        <v>84</v>
      </c>
      <c r="B22" s="75">
        <v>3197240</v>
      </c>
      <c r="C22" s="75">
        <v>3190780</v>
      </c>
      <c r="D22" s="75">
        <v>3213250</v>
      </c>
      <c r="E22" s="75">
        <v>3209760</v>
      </c>
      <c r="F22" s="75">
        <v>3229320</v>
      </c>
      <c r="G22" s="75">
        <v>3228900</v>
      </c>
      <c r="H22" s="75">
        <v>3244520</v>
      </c>
      <c r="I22" s="75">
        <v>3245220</v>
      </c>
      <c r="J22" s="75">
        <v>3270160</v>
      </c>
      <c r="K22" s="75">
        <v>3271100</v>
      </c>
      <c r="L22" s="75">
        <v>16154490</v>
      </c>
      <c r="M22" s="75">
        <v>16145750</v>
      </c>
      <c r="N22" s="75">
        <v>1075365380</v>
      </c>
      <c r="O22" s="76">
        <f aca="true" t="shared" si="8" ref="O22:O29">SUM(L22-M22)</f>
        <v>8740</v>
      </c>
      <c r="P22" s="77">
        <f aca="true" t="shared" si="9" ref="P22:P29">SUM(O22/L22)</f>
        <v>0.0005410260552948437</v>
      </c>
      <c r="Q22" s="78">
        <f t="shared" si="0"/>
        <v>581210</v>
      </c>
      <c r="R22" s="75">
        <v>60440</v>
      </c>
      <c r="S22" s="75">
        <v>52290</v>
      </c>
      <c r="T22" s="76">
        <f t="shared" si="1"/>
        <v>8150</v>
      </c>
      <c r="U22" s="77">
        <f t="shared" si="2"/>
        <v>0.13484447385837195</v>
      </c>
      <c r="V22" s="79">
        <f t="shared" si="3"/>
        <v>541975</v>
      </c>
      <c r="W22" s="90">
        <f t="shared" si="4"/>
        <v>16890</v>
      </c>
      <c r="X22" s="87">
        <f t="shared" si="5"/>
        <v>1123185</v>
      </c>
      <c r="Y22" s="74" t="s">
        <v>84</v>
      </c>
      <c r="Z22" s="73"/>
    </row>
    <row r="23" spans="1:26" s="80" customFormat="1" ht="49.5" customHeight="1">
      <c r="A23" s="74" t="s">
        <v>85</v>
      </c>
      <c r="B23" s="75">
        <v>3836120</v>
      </c>
      <c r="C23" s="75">
        <v>3782550</v>
      </c>
      <c r="D23" s="75">
        <v>3828500</v>
      </c>
      <c r="E23" s="75">
        <v>3767520</v>
      </c>
      <c r="F23" s="75">
        <v>3822750</v>
      </c>
      <c r="G23" s="75">
        <v>3764640</v>
      </c>
      <c r="H23" s="75">
        <v>3818100</v>
      </c>
      <c r="I23" s="75">
        <v>3762330</v>
      </c>
      <c r="J23" s="75">
        <v>3817500</v>
      </c>
      <c r="K23" s="75">
        <v>3757580</v>
      </c>
      <c r="L23" s="75">
        <v>19122950</v>
      </c>
      <c r="M23" s="75">
        <v>18834620</v>
      </c>
      <c r="N23" s="75">
        <v>1254369470</v>
      </c>
      <c r="O23" s="76">
        <f t="shared" si="8"/>
        <v>288330</v>
      </c>
      <c r="P23" s="77">
        <f t="shared" si="9"/>
        <v>0.015077694602558705</v>
      </c>
      <c r="Q23" s="78">
        <f t="shared" si="0"/>
        <v>19173945</v>
      </c>
      <c r="R23" s="75">
        <v>1692760</v>
      </c>
      <c r="S23" s="75">
        <v>1295260</v>
      </c>
      <c r="T23" s="76">
        <f t="shared" si="1"/>
        <v>397500</v>
      </c>
      <c r="U23" s="77">
        <f t="shared" si="2"/>
        <v>0.23482360169191144</v>
      </c>
      <c r="V23" s="79">
        <f t="shared" si="3"/>
        <v>26433750</v>
      </c>
      <c r="W23" s="90">
        <f t="shared" si="4"/>
        <v>685830</v>
      </c>
      <c r="X23" s="87">
        <f t="shared" si="5"/>
        <v>45607695</v>
      </c>
      <c r="Y23" s="74" t="s">
        <v>85</v>
      </c>
      <c r="Z23" s="73">
        <v>3</v>
      </c>
    </row>
    <row r="24" spans="1:26" s="80" customFormat="1" ht="49.5" customHeight="1">
      <c r="A24" s="74" t="s">
        <v>51</v>
      </c>
      <c r="B24" s="81">
        <v>160</v>
      </c>
      <c r="C24" s="81">
        <v>160</v>
      </c>
      <c r="D24" s="81">
        <v>170</v>
      </c>
      <c r="E24" s="81">
        <v>170</v>
      </c>
      <c r="F24" s="81">
        <v>260</v>
      </c>
      <c r="G24" s="81">
        <v>260</v>
      </c>
      <c r="H24" s="81">
        <v>350</v>
      </c>
      <c r="I24" s="81">
        <v>350</v>
      </c>
      <c r="J24" s="81">
        <v>430</v>
      </c>
      <c r="K24" s="81">
        <v>430</v>
      </c>
      <c r="L24" s="75">
        <v>1370</v>
      </c>
      <c r="M24" s="75">
        <v>1370</v>
      </c>
      <c r="N24" s="75">
        <v>91460</v>
      </c>
      <c r="O24" s="76">
        <f t="shared" si="8"/>
        <v>0</v>
      </c>
      <c r="P24" s="77">
        <f t="shared" si="9"/>
        <v>0</v>
      </c>
      <c r="Q24" s="78">
        <f t="shared" si="0"/>
        <v>0</v>
      </c>
      <c r="R24" s="81" t="s">
        <v>46</v>
      </c>
      <c r="S24" s="81" t="s">
        <v>46</v>
      </c>
      <c r="T24" s="76"/>
      <c r="U24" s="77"/>
      <c r="V24" s="79">
        <f t="shared" si="3"/>
        <v>0</v>
      </c>
      <c r="W24" s="90">
        <f t="shared" si="4"/>
        <v>0</v>
      </c>
      <c r="X24" s="87">
        <f t="shared" si="5"/>
        <v>0</v>
      </c>
      <c r="Y24" s="74" t="s">
        <v>51</v>
      </c>
      <c r="Z24" s="73"/>
    </row>
    <row r="25" spans="1:26" s="101" customFormat="1" ht="49.5" customHeight="1">
      <c r="A25" s="92" t="s">
        <v>86</v>
      </c>
      <c r="B25" s="93">
        <v>2568360</v>
      </c>
      <c r="C25" s="93">
        <v>2573240</v>
      </c>
      <c r="D25" s="93">
        <v>2566100</v>
      </c>
      <c r="E25" s="93">
        <v>2567980</v>
      </c>
      <c r="F25" s="93">
        <v>2560400</v>
      </c>
      <c r="G25" s="93">
        <v>2560320</v>
      </c>
      <c r="H25" s="93">
        <v>2553470</v>
      </c>
      <c r="I25" s="93">
        <v>2549930</v>
      </c>
      <c r="J25" s="93">
        <v>2550110</v>
      </c>
      <c r="K25" s="93">
        <v>2258870</v>
      </c>
      <c r="L25" s="93">
        <v>12798440</v>
      </c>
      <c r="M25" s="93">
        <v>12510330</v>
      </c>
      <c r="N25" s="93">
        <v>833051560</v>
      </c>
      <c r="O25" s="94">
        <f t="shared" si="8"/>
        <v>288110</v>
      </c>
      <c r="P25" s="95">
        <f t="shared" si="9"/>
        <v>0.022511337319235783</v>
      </c>
      <c r="Q25" s="96">
        <f t="shared" si="0"/>
        <v>19159315</v>
      </c>
      <c r="R25" s="93">
        <v>1436750</v>
      </c>
      <c r="S25" s="93">
        <v>1042700</v>
      </c>
      <c r="T25" s="94">
        <f>SUM(R25-S25)</f>
        <v>394050</v>
      </c>
      <c r="U25" s="95">
        <f>SUM(T25/R25)</f>
        <v>0.2742648338263442</v>
      </c>
      <c r="V25" s="97">
        <f aca="true" t="shared" si="10" ref="V25:V31">SUM(T25*66.5)</f>
        <v>26204325</v>
      </c>
      <c r="W25" s="98">
        <f aca="true" t="shared" si="11" ref="W25:W35">(O25+T25)</f>
        <v>682160</v>
      </c>
      <c r="X25" s="99">
        <f t="shared" si="5"/>
        <v>45363640</v>
      </c>
      <c r="Y25" s="92" t="s">
        <v>86</v>
      </c>
      <c r="Z25" s="100">
        <v>4</v>
      </c>
    </row>
    <row r="26" spans="1:26" s="80" customFormat="1" ht="49.5" customHeight="1">
      <c r="A26" s="74" t="s">
        <v>87</v>
      </c>
      <c r="B26" s="75">
        <v>1343260</v>
      </c>
      <c r="C26" s="75">
        <v>1333930</v>
      </c>
      <c r="D26" s="75">
        <v>1339530</v>
      </c>
      <c r="E26" s="75">
        <v>1331010</v>
      </c>
      <c r="F26" s="75">
        <v>1335870</v>
      </c>
      <c r="G26" s="75">
        <v>1328090</v>
      </c>
      <c r="H26" s="75">
        <v>1336710</v>
      </c>
      <c r="I26" s="75">
        <v>1325410</v>
      </c>
      <c r="J26" s="75">
        <v>1322210</v>
      </c>
      <c r="K26" s="75">
        <v>1048800</v>
      </c>
      <c r="L26" s="75">
        <v>6677580</v>
      </c>
      <c r="M26" s="75">
        <v>6367250</v>
      </c>
      <c r="N26" s="75">
        <v>423940140</v>
      </c>
      <c r="O26" s="76">
        <f t="shared" si="8"/>
        <v>310330</v>
      </c>
      <c r="P26" s="77">
        <f t="shared" si="9"/>
        <v>0.0464734230065383</v>
      </c>
      <c r="Q26" s="78">
        <f t="shared" si="0"/>
        <v>20636945</v>
      </c>
      <c r="R26" s="75">
        <v>24880</v>
      </c>
      <c r="S26" s="75">
        <v>22610</v>
      </c>
      <c r="T26" s="76">
        <f>SUM(R26-S26)</f>
        <v>2270</v>
      </c>
      <c r="U26" s="77">
        <f>SUM(T26/R26)</f>
        <v>0.0912379421221865</v>
      </c>
      <c r="V26" s="79">
        <f t="shared" si="10"/>
        <v>150955</v>
      </c>
      <c r="W26" s="90">
        <f t="shared" si="11"/>
        <v>312600</v>
      </c>
      <c r="X26" s="87">
        <f t="shared" si="5"/>
        <v>20787900</v>
      </c>
      <c r="Y26" s="74" t="s">
        <v>87</v>
      </c>
      <c r="Z26" s="73">
        <v>6</v>
      </c>
    </row>
    <row r="27" spans="1:26" s="80" customFormat="1" ht="49.5" customHeight="1">
      <c r="A27" s="74" t="s">
        <v>88</v>
      </c>
      <c r="B27" s="81" t="s">
        <v>50</v>
      </c>
      <c r="C27" s="81" t="s">
        <v>50</v>
      </c>
      <c r="D27" s="81" t="s">
        <v>50</v>
      </c>
      <c r="E27" s="81" t="s">
        <v>50</v>
      </c>
      <c r="F27" s="81">
        <v>30</v>
      </c>
      <c r="G27" s="81">
        <v>30</v>
      </c>
      <c r="H27" s="81">
        <v>30</v>
      </c>
      <c r="I27" s="81">
        <v>30</v>
      </c>
      <c r="J27" s="81">
        <v>30</v>
      </c>
      <c r="K27" s="81">
        <v>30</v>
      </c>
      <c r="L27" s="81">
        <v>90</v>
      </c>
      <c r="M27" s="81">
        <v>90</v>
      </c>
      <c r="N27" s="81">
        <v>90</v>
      </c>
      <c r="O27" s="76">
        <f t="shared" si="8"/>
        <v>0</v>
      </c>
      <c r="P27" s="77">
        <f t="shared" si="9"/>
        <v>0</v>
      </c>
      <c r="Q27" s="78">
        <f t="shared" si="0"/>
        <v>0</v>
      </c>
      <c r="R27" s="81" t="s">
        <v>46</v>
      </c>
      <c r="S27" s="82" t="s">
        <v>46</v>
      </c>
      <c r="T27" s="76"/>
      <c r="U27" s="77"/>
      <c r="V27" s="79">
        <f t="shared" si="10"/>
        <v>0</v>
      </c>
      <c r="W27" s="90">
        <f t="shared" si="11"/>
        <v>0</v>
      </c>
      <c r="X27" s="87">
        <f t="shared" si="5"/>
        <v>0</v>
      </c>
      <c r="Y27" s="74" t="s">
        <v>88</v>
      </c>
      <c r="Z27" s="73"/>
    </row>
    <row r="28" spans="1:26" s="80" customFormat="1" ht="49.5" customHeight="1">
      <c r="A28" s="74" t="s">
        <v>89</v>
      </c>
      <c r="B28" s="75">
        <v>296550</v>
      </c>
      <c r="C28" s="75">
        <v>296550</v>
      </c>
      <c r="D28" s="75">
        <v>296400</v>
      </c>
      <c r="E28" s="75">
        <v>296400</v>
      </c>
      <c r="F28" s="75">
        <v>295070</v>
      </c>
      <c r="G28" s="75">
        <v>294170</v>
      </c>
      <c r="H28" s="75">
        <v>294980</v>
      </c>
      <c r="I28" s="75">
        <v>292330</v>
      </c>
      <c r="J28" s="75">
        <v>294210</v>
      </c>
      <c r="K28" s="75">
        <v>294220</v>
      </c>
      <c r="L28" s="75">
        <v>1477200</v>
      </c>
      <c r="M28" s="75">
        <v>1473670</v>
      </c>
      <c r="N28" s="75">
        <v>98142940</v>
      </c>
      <c r="O28" s="76">
        <f t="shared" si="8"/>
        <v>3530</v>
      </c>
      <c r="P28" s="77">
        <f t="shared" si="9"/>
        <v>0.002389656106146764</v>
      </c>
      <c r="Q28" s="78">
        <f t="shared" si="0"/>
        <v>234745</v>
      </c>
      <c r="R28" s="81" t="s">
        <v>46</v>
      </c>
      <c r="S28" s="82" t="s">
        <v>46</v>
      </c>
      <c r="T28" s="76"/>
      <c r="U28" s="77"/>
      <c r="V28" s="79">
        <f t="shared" si="10"/>
        <v>0</v>
      </c>
      <c r="W28" s="90">
        <f t="shared" si="11"/>
        <v>3530</v>
      </c>
      <c r="X28" s="87">
        <f t="shared" si="5"/>
        <v>234745</v>
      </c>
      <c r="Y28" s="74" t="s">
        <v>89</v>
      </c>
      <c r="Z28" s="73"/>
    </row>
    <row r="29" spans="1:26" s="80" customFormat="1" ht="49.5" customHeight="1">
      <c r="A29" s="74" t="s">
        <v>52</v>
      </c>
      <c r="B29" s="81">
        <v>200</v>
      </c>
      <c r="C29" s="81">
        <v>200</v>
      </c>
      <c r="D29" s="81">
        <v>200</v>
      </c>
      <c r="E29" s="81">
        <v>200</v>
      </c>
      <c r="F29" s="81">
        <v>200</v>
      </c>
      <c r="G29" s="81">
        <v>200</v>
      </c>
      <c r="H29" s="81">
        <v>200</v>
      </c>
      <c r="I29" s="81">
        <v>200</v>
      </c>
      <c r="J29" s="81">
        <v>200</v>
      </c>
      <c r="K29" s="81">
        <v>200</v>
      </c>
      <c r="L29" s="81">
        <v>990</v>
      </c>
      <c r="M29" s="81">
        <v>990</v>
      </c>
      <c r="N29" s="75">
        <v>66600</v>
      </c>
      <c r="O29" s="76">
        <f t="shared" si="8"/>
        <v>0</v>
      </c>
      <c r="P29" s="77">
        <f t="shared" si="9"/>
        <v>0</v>
      </c>
      <c r="Q29" s="78">
        <f t="shared" si="0"/>
        <v>0</v>
      </c>
      <c r="R29" s="81" t="s">
        <v>46</v>
      </c>
      <c r="S29" s="82" t="s">
        <v>46</v>
      </c>
      <c r="T29" s="76"/>
      <c r="U29" s="77"/>
      <c r="V29" s="79">
        <f t="shared" si="10"/>
        <v>0</v>
      </c>
      <c r="W29" s="90">
        <f t="shared" si="11"/>
        <v>0</v>
      </c>
      <c r="X29" s="87">
        <f t="shared" si="5"/>
        <v>0</v>
      </c>
      <c r="Y29" s="74" t="s">
        <v>52</v>
      </c>
      <c r="Z29" s="73"/>
    </row>
    <row r="30" spans="1:26" s="80" customFormat="1" ht="49.5" customHeight="1">
      <c r="A30" s="74" t="s">
        <v>53</v>
      </c>
      <c r="B30" s="81" t="s">
        <v>46</v>
      </c>
      <c r="C30" s="81" t="s">
        <v>46</v>
      </c>
      <c r="D30" s="81" t="s">
        <v>46</v>
      </c>
      <c r="E30" s="81" t="s">
        <v>46</v>
      </c>
      <c r="F30" s="81" t="s">
        <v>46</v>
      </c>
      <c r="G30" s="81" t="s">
        <v>46</v>
      </c>
      <c r="H30" s="81" t="s">
        <v>46</v>
      </c>
      <c r="I30" s="81" t="s">
        <v>46</v>
      </c>
      <c r="J30" s="81" t="s">
        <v>46</v>
      </c>
      <c r="K30" s="81" t="s">
        <v>46</v>
      </c>
      <c r="L30" s="81" t="s">
        <v>46</v>
      </c>
      <c r="M30" s="81" t="s">
        <v>46</v>
      </c>
      <c r="N30" s="81" t="s">
        <v>46</v>
      </c>
      <c r="O30" s="76"/>
      <c r="P30" s="77"/>
      <c r="Q30" s="78"/>
      <c r="R30" s="81" t="s">
        <v>46</v>
      </c>
      <c r="S30" s="81" t="s">
        <v>46</v>
      </c>
      <c r="T30" s="76"/>
      <c r="U30" s="77"/>
      <c r="V30" s="79">
        <f t="shared" si="10"/>
        <v>0</v>
      </c>
      <c r="W30" s="90">
        <f t="shared" si="11"/>
        <v>0</v>
      </c>
      <c r="X30" s="87">
        <f t="shared" si="5"/>
        <v>0</v>
      </c>
      <c r="Y30" s="74" t="s">
        <v>53</v>
      </c>
      <c r="Z30" s="73"/>
    </row>
    <row r="31" spans="1:26" s="80" customFormat="1" ht="49.5" customHeight="1">
      <c r="A31" s="74" t="s">
        <v>54</v>
      </c>
      <c r="B31" s="75">
        <v>7930</v>
      </c>
      <c r="C31" s="75">
        <v>7930</v>
      </c>
      <c r="D31" s="75">
        <v>8410</v>
      </c>
      <c r="E31" s="75">
        <v>8410</v>
      </c>
      <c r="F31" s="75">
        <v>8290</v>
      </c>
      <c r="G31" s="75">
        <v>8290</v>
      </c>
      <c r="H31" s="75">
        <v>8620</v>
      </c>
      <c r="I31" s="75">
        <v>8620</v>
      </c>
      <c r="J31" s="75">
        <v>8400</v>
      </c>
      <c r="K31" s="75">
        <v>8400</v>
      </c>
      <c r="L31" s="75">
        <v>41650</v>
      </c>
      <c r="M31" s="75">
        <v>41650</v>
      </c>
      <c r="N31" s="75">
        <v>2774210</v>
      </c>
      <c r="O31" s="76">
        <f>SUM(L31-M31)</f>
        <v>0</v>
      </c>
      <c r="P31" s="77">
        <f>SUM(O31/L31)</f>
        <v>0</v>
      </c>
      <c r="Q31" s="78">
        <f t="shared" si="0"/>
        <v>0</v>
      </c>
      <c r="R31" s="81" t="s">
        <v>46</v>
      </c>
      <c r="S31" s="82" t="s">
        <v>46</v>
      </c>
      <c r="T31" s="76"/>
      <c r="U31" s="77"/>
      <c r="V31" s="79">
        <f t="shared" si="10"/>
        <v>0</v>
      </c>
      <c r="W31" s="90">
        <f t="shared" si="11"/>
        <v>0</v>
      </c>
      <c r="X31" s="87">
        <f t="shared" si="5"/>
        <v>0</v>
      </c>
      <c r="Y31" s="74" t="s">
        <v>54</v>
      </c>
      <c r="Z31" s="73"/>
    </row>
    <row r="32" spans="1:26" s="80" customFormat="1" ht="49.5" customHeight="1">
      <c r="A32" s="74" t="s">
        <v>90</v>
      </c>
      <c r="B32" s="75">
        <v>8980</v>
      </c>
      <c r="C32" s="75">
        <v>8970</v>
      </c>
      <c r="D32" s="75">
        <v>8990</v>
      </c>
      <c r="E32" s="75">
        <v>8990</v>
      </c>
      <c r="F32" s="75">
        <v>9030</v>
      </c>
      <c r="G32" s="75">
        <v>9030</v>
      </c>
      <c r="H32" s="75">
        <v>8810</v>
      </c>
      <c r="I32" s="75">
        <v>8810</v>
      </c>
      <c r="J32" s="75">
        <v>8790</v>
      </c>
      <c r="K32" s="75">
        <v>8120</v>
      </c>
      <c r="L32" s="75">
        <v>44600</v>
      </c>
      <c r="M32" s="75">
        <v>43920</v>
      </c>
      <c r="N32" s="75">
        <v>2924680</v>
      </c>
      <c r="O32" s="76">
        <f>SUM(L32-M32)</f>
        <v>680</v>
      </c>
      <c r="P32" s="77">
        <f>SUM(O32/L32)</f>
        <v>0.015246636771300448</v>
      </c>
      <c r="Q32" s="78">
        <f t="shared" si="0"/>
        <v>45220</v>
      </c>
      <c r="R32" s="81" t="s">
        <v>46</v>
      </c>
      <c r="S32" s="82" t="s">
        <v>46</v>
      </c>
      <c r="T32" s="76"/>
      <c r="U32" s="77"/>
      <c r="V32" s="79"/>
      <c r="W32" s="90">
        <f t="shared" si="11"/>
        <v>680</v>
      </c>
      <c r="X32" s="87">
        <f t="shared" si="5"/>
        <v>45220</v>
      </c>
      <c r="Y32" s="74" t="s">
        <v>90</v>
      </c>
      <c r="Z32" s="73"/>
    </row>
    <row r="33" spans="1:26" s="80" customFormat="1" ht="49.5" customHeight="1">
      <c r="A33" s="74" t="s">
        <v>91</v>
      </c>
      <c r="B33" s="75">
        <v>771270</v>
      </c>
      <c r="C33" s="75">
        <v>755870</v>
      </c>
      <c r="D33" s="75">
        <v>769530</v>
      </c>
      <c r="E33" s="75">
        <v>748020</v>
      </c>
      <c r="F33" s="75">
        <v>769020</v>
      </c>
      <c r="G33" s="75">
        <v>748790</v>
      </c>
      <c r="H33" s="75">
        <v>768820</v>
      </c>
      <c r="I33" s="75">
        <v>747110</v>
      </c>
      <c r="J33" s="75">
        <v>767560</v>
      </c>
      <c r="K33" s="75">
        <v>738680</v>
      </c>
      <c r="L33" s="75">
        <v>3846200</v>
      </c>
      <c r="M33" s="75">
        <v>3738470</v>
      </c>
      <c r="N33" s="75">
        <v>248973600</v>
      </c>
      <c r="O33" s="76">
        <f>SUM(L33-M33)</f>
        <v>107730</v>
      </c>
      <c r="P33" s="77">
        <f>SUM(O33/L33)</f>
        <v>0.028009463886433363</v>
      </c>
      <c r="Q33" s="78">
        <f t="shared" si="0"/>
        <v>7164045</v>
      </c>
      <c r="R33" s="75">
        <v>238120</v>
      </c>
      <c r="S33" s="75">
        <v>171120</v>
      </c>
      <c r="T33" s="76">
        <f>SUM(R33-S33)</f>
        <v>67000</v>
      </c>
      <c r="U33" s="77">
        <f>SUM(T33/R33)</f>
        <v>0.2813707374433059</v>
      </c>
      <c r="V33" s="79">
        <f>SUM(T33*66.5)</f>
        <v>4455500</v>
      </c>
      <c r="W33" s="90">
        <f t="shared" si="11"/>
        <v>174730</v>
      </c>
      <c r="X33" s="87">
        <f t="shared" si="5"/>
        <v>11619545</v>
      </c>
      <c r="Y33" s="74" t="s">
        <v>91</v>
      </c>
      <c r="Z33" s="73">
        <v>7</v>
      </c>
    </row>
    <row r="34" spans="1:26" s="80" customFormat="1" ht="49.5" customHeight="1">
      <c r="A34" s="74" t="s">
        <v>92</v>
      </c>
      <c r="B34" s="81">
        <v>440</v>
      </c>
      <c r="C34" s="81">
        <v>440</v>
      </c>
      <c r="D34" s="81">
        <v>440</v>
      </c>
      <c r="E34" s="81">
        <v>440</v>
      </c>
      <c r="F34" s="81">
        <v>450</v>
      </c>
      <c r="G34" s="81">
        <v>450</v>
      </c>
      <c r="H34" s="81">
        <v>440</v>
      </c>
      <c r="I34" s="81">
        <v>440</v>
      </c>
      <c r="J34" s="81">
        <v>450</v>
      </c>
      <c r="K34" s="81">
        <v>450</v>
      </c>
      <c r="L34" s="75">
        <v>2220</v>
      </c>
      <c r="M34" s="75">
        <v>2220</v>
      </c>
      <c r="N34" s="75">
        <v>147860</v>
      </c>
      <c r="O34" s="76">
        <f>SUM(L34-M34)</f>
        <v>0</v>
      </c>
      <c r="P34" s="77">
        <f>SUM(O34/L34)</f>
        <v>0</v>
      </c>
      <c r="Q34" s="78">
        <f t="shared" si="0"/>
        <v>0</v>
      </c>
      <c r="R34" s="81" t="s">
        <v>46</v>
      </c>
      <c r="S34" s="82" t="s">
        <v>46</v>
      </c>
      <c r="T34" s="76"/>
      <c r="U34" s="77"/>
      <c r="V34" s="79">
        <f>SUM(T34*66.5)</f>
        <v>0</v>
      </c>
      <c r="W34" s="90">
        <f t="shared" si="11"/>
        <v>0</v>
      </c>
      <c r="X34" s="87">
        <f t="shared" si="5"/>
        <v>0</v>
      </c>
      <c r="Y34" s="74" t="s">
        <v>92</v>
      </c>
      <c r="Z34" s="73"/>
    </row>
    <row r="35" spans="1:25" ht="49.5" customHeight="1">
      <c r="A35" s="83" t="s">
        <v>55</v>
      </c>
      <c r="B35" s="84">
        <v>28728180</v>
      </c>
      <c r="C35" s="84">
        <v>28572260</v>
      </c>
      <c r="D35" s="84">
        <v>28729520</v>
      </c>
      <c r="E35" s="84">
        <v>28561280</v>
      </c>
      <c r="F35" s="84">
        <v>28731090</v>
      </c>
      <c r="G35" s="84">
        <v>28652180</v>
      </c>
      <c r="H35" s="84">
        <v>28771900</v>
      </c>
      <c r="I35" s="84">
        <v>28659670</v>
      </c>
      <c r="J35" s="84">
        <v>28787010</v>
      </c>
      <c r="K35" s="84">
        <v>27204130</v>
      </c>
      <c r="L35" s="84">
        <v>143747700</v>
      </c>
      <c r="M35" s="84">
        <v>141649520</v>
      </c>
      <c r="N35" s="84">
        <v>9433384040</v>
      </c>
      <c r="O35" s="103">
        <f>SUM(L35-M35)</f>
        <v>2098180</v>
      </c>
      <c r="P35" s="104">
        <f>SUM(O35/L35)</f>
        <v>0.014596268322901862</v>
      </c>
      <c r="Q35" s="87">
        <f t="shared" si="0"/>
        <v>139528970</v>
      </c>
      <c r="R35" s="85">
        <v>9688080</v>
      </c>
      <c r="S35" s="85">
        <v>7569720</v>
      </c>
      <c r="T35" s="76">
        <f>SUM(R35-S35)</f>
        <v>2118360</v>
      </c>
      <c r="U35" s="77">
        <f>SUM(T35/R35)</f>
        <v>0.21865632818886716</v>
      </c>
      <c r="V35" s="88">
        <f>SUM(T35*66.5)</f>
        <v>140870940</v>
      </c>
      <c r="W35" s="90">
        <f t="shared" si="11"/>
        <v>4216540</v>
      </c>
      <c r="X35" s="87">
        <f t="shared" si="5"/>
        <v>280399910</v>
      </c>
      <c r="Y35" s="83" t="s">
        <v>55</v>
      </c>
    </row>
    <row r="36" spans="1:16" ht="15" customHeight="1">
      <c r="A36" s="66" t="s">
        <v>110</v>
      </c>
      <c r="C36" s="91">
        <f>SUM(B35-C35)</f>
        <v>155920</v>
      </c>
      <c r="E36" s="91">
        <f>SUM(D35-E35)</f>
        <v>168240</v>
      </c>
      <c r="G36" s="91">
        <f>SUM(F35-G35)</f>
        <v>78910</v>
      </c>
      <c r="I36" s="91">
        <f>SUM(H35-I35)</f>
        <v>112230</v>
      </c>
      <c r="K36" s="91">
        <f>SUM(J35-K35)</f>
        <v>1582880</v>
      </c>
      <c r="M36" s="86"/>
      <c r="P36" s="77"/>
    </row>
    <row r="37" spans="16:19" ht="15" customHeight="1">
      <c r="P37" s="77"/>
      <c r="S37" s="86"/>
    </row>
    <row r="38" ht="15" customHeight="1">
      <c r="P38" s="77"/>
    </row>
    <row r="39" ht="15" customHeight="1">
      <c r="P39" s="77"/>
    </row>
    <row r="40" ht="15" customHeight="1">
      <c r="P40" s="77"/>
    </row>
    <row r="41" ht="15" customHeight="1">
      <c r="P41" s="77"/>
    </row>
    <row r="42" ht="15" customHeight="1">
      <c r="P42" s="77"/>
    </row>
    <row r="43" ht="15" customHeight="1">
      <c r="P43" s="77"/>
    </row>
    <row r="44" ht="15" customHeight="1">
      <c r="P44" s="77"/>
    </row>
    <row r="45" ht="15" customHeight="1">
      <c r="P45" s="77"/>
    </row>
    <row r="46" ht="15" customHeight="1">
      <c r="P46" s="77"/>
    </row>
    <row r="47" ht="15" customHeight="1">
      <c r="P47" s="77"/>
    </row>
    <row r="48" ht="15" customHeight="1">
      <c r="P48" s="77"/>
    </row>
    <row r="49" ht="15" customHeight="1">
      <c r="P49" s="77"/>
    </row>
    <row r="50" ht="15" customHeight="1">
      <c r="P50" s="77"/>
    </row>
    <row r="51" ht="15" customHeight="1">
      <c r="P51" s="77"/>
    </row>
    <row r="52" ht="15" customHeight="1">
      <c r="P52" s="77"/>
    </row>
    <row r="53" ht="15" customHeight="1">
      <c r="P53" s="77"/>
    </row>
    <row r="54" ht="15" customHeight="1">
      <c r="P54" s="77"/>
    </row>
    <row r="55" ht="15" customHeight="1">
      <c r="P55" s="77"/>
    </row>
    <row r="56" ht="15" customHeight="1">
      <c r="P56" s="77"/>
    </row>
    <row r="57" ht="15" customHeight="1">
      <c r="P57" s="77"/>
    </row>
    <row r="58" ht="15" customHeight="1">
      <c r="P58" s="77"/>
    </row>
    <row r="59" ht="15" customHeight="1">
      <c r="P59" s="77"/>
    </row>
  </sheetData>
  <sheetProtection formatCells="0" formatColumns="0"/>
  <hyperlinks>
    <hyperlink ref="A4" location="Notes!A1" display="Some cells refer to notes which can be found on the notes worksheet."/>
  </hyperlink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F08D-85AE-46A8-8145-73321A1D85A6}">
  <dimension ref="A1:R16"/>
  <sheetViews>
    <sheetView showGridLines="0" zoomScale="80" zoomScaleNormal="80" workbookViewId="0" topLeftCell="J3">
      <selection activeCell="P11" sqref="P11"/>
    </sheetView>
  </sheetViews>
  <sheetFormatPr defaultColWidth="18.88671875" defaultRowHeight="15" customHeight="1"/>
  <sheetData>
    <row r="1" ht="18">
      <c r="A1" s="1" t="s">
        <v>93</v>
      </c>
    </row>
    <row r="2" ht="18">
      <c r="A2" s="1" t="s">
        <v>94</v>
      </c>
    </row>
    <row r="3" ht="16">
      <c r="A3" s="16" t="s">
        <v>18</v>
      </c>
    </row>
    <row r="4" ht="16">
      <c r="A4" s="27" t="s">
        <v>42</v>
      </c>
    </row>
    <row r="5" spans="1:15" ht="16">
      <c r="A5" s="16" t="s">
        <v>43</v>
      </c>
      <c r="B5" s="56"/>
      <c r="C5" s="56"/>
      <c r="D5" s="56"/>
      <c r="E5" s="56"/>
      <c r="F5" s="56"/>
      <c r="G5" s="56"/>
      <c r="H5" s="56"/>
      <c r="I5" s="56"/>
      <c r="J5" s="56"/>
      <c r="K5" s="56"/>
      <c r="L5" s="56"/>
      <c r="M5" s="56"/>
      <c r="N5" s="56"/>
      <c r="O5" s="56"/>
    </row>
    <row r="6" spans="1:18" ht="65" customHeight="1">
      <c r="A6" s="11" t="s">
        <v>95</v>
      </c>
      <c r="B6" s="36" t="s">
        <v>58</v>
      </c>
      <c r="C6" s="33" t="s">
        <v>59</v>
      </c>
      <c r="D6" s="33" t="s">
        <v>60</v>
      </c>
      <c r="E6" s="33" t="s">
        <v>61</v>
      </c>
      <c r="F6" s="33" t="s">
        <v>62</v>
      </c>
      <c r="G6" s="37" t="s">
        <v>63</v>
      </c>
      <c r="H6" s="33" t="s">
        <v>64</v>
      </c>
      <c r="I6" s="37" t="s">
        <v>65</v>
      </c>
      <c r="J6" s="37" t="s">
        <v>66</v>
      </c>
      <c r="K6" s="29" t="s">
        <v>67</v>
      </c>
      <c r="L6" s="36" t="s">
        <v>68</v>
      </c>
      <c r="M6" s="33" t="s">
        <v>69</v>
      </c>
      <c r="N6" s="29" t="s">
        <v>70</v>
      </c>
      <c r="O6" s="18" t="s">
        <v>72</v>
      </c>
      <c r="P6" s="102" t="s">
        <v>114</v>
      </c>
      <c r="Q6" s="102" t="s">
        <v>111</v>
      </c>
      <c r="R6" s="11" t="s">
        <v>115</v>
      </c>
    </row>
    <row r="7" spans="1:18" ht="45" customHeight="1">
      <c r="A7" s="19" t="s">
        <v>96</v>
      </c>
      <c r="B7" s="21">
        <v>9302360</v>
      </c>
      <c r="C7" s="21">
        <v>9232870</v>
      </c>
      <c r="D7" s="21">
        <v>9549290</v>
      </c>
      <c r="E7" s="21">
        <v>9450870</v>
      </c>
      <c r="F7" s="21">
        <v>9504740</v>
      </c>
      <c r="G7" s="21">
        <v>9433690</v>
      </c>
      <c r="H7" s="21">
        <v>9467390</v>
      </c>
      <c r="I7" s="21">
        <v>9428370</v>
      </c>
      <c r="J7" s="24">
        <v>9469300</v>
      </c>
      <c r="K7" s="30">
        <v>8663920</v>
      </c>
      <c r="L7" s="21">
        <v>47293080</v>
      </c>
      <c r="M7" s="21">
        <v>46209730</v>
      </c>
      <c r="N7" s="25">
        <v>3077367910</v>
      </c>
      <c r="O7" s="57" t="s">
        <v>50</v>
      </c>
      <c r="P7" s="51">
        <f>SUM(table_123[[#This Row],[Total number of payments due]]-table_123[[#This Row],[Total number of payments delivered]])</f>
        <v>1083350</v>
      </c>
      <c r="Q7" s="51"/>
      <c r="R7" s="19" t="s">
        <v>96</v>
      </c>
    </row>
    <row r="8" spans="1:18" ht="45" customHeight="1">
      <c r="A8" s="20" t="s">
        <v>97</v>
      </c>
      <c r="B8" s="22">
        <v>9252100</v>
      </c>
      <c r="C8" s="22">
        <v>9174750</v>
      </c>
      <c r="D8" s="22">
        <v>9174270</v>
      </c>
      <c r="E8" s="22">
        <v>9115210</v>
      </c>
      <c r="F8" s="22">
        <v>9269400</v>
      </c>
      <c r="G8" s="22">
        <v>9087790</v>
      </c>
      <c r="H8" s="22">
        <v>9270570</v>
      </c>
      <c r="I8" s="22">
        <v>9032120</v>
      </c>
      <c r="J8" s="24">
        <v>9342170</v>
      </c>
      <c r="K8" s="30">
        <v>8357170</v>
      </c>
      <c r="L8" s="22">
        <v>46308510</v>
      </c>
      <c r="M8" s="24">
        <v>44767050</v>
      </c>
      <c r="N8" s="30">
        <v>2981102250</v>
      </c>
      <c r="O8" s="58" t="s">
        <v>50</v>
      </c>
      <c r="P8" s="51">
        <f>SUM(table_123[[#This Row],[Total number of payments due]]-table_123[[#This Row],[Total number of payments delivered]])</f>
        <v>1541460</v>
      </c>
      <c r="Q8" s="51"/>
      <c r="R8" s="20" t="s">
        <v>97</v>
      </c>
    </row>
    <row r="9" spans="1:18" ht="45" customHeight="1">
      <c r="A9" s="20" t="s">
        <v>98</v>
      </c>
      <c r="B9" s="24">
        <v>6028900</v>
      </c>
      <c r="C9" s="24">
        <v>6156860</v>
      </c>
      <c r="D9" s="24">
        <v>5849820</v>
      </c>
      <c r="E9" s="24">
        <v>5987990</v>
      </c>
      <c r="F9" s="24">
        <v>5816300</v>
      </c>
      <c r="G9" s="24">
        <v>6040390</v>
      </c>
      <c r="H9" s="24">
        <v>5878470</v>
      </c>
      <c r="I9" s="24">
        <v>6107420</v>
      </c>
      <c r="J9" s="24">
        <v>5832910</v>
      </c>
      <c r="K9" s="30">
        <v>6102450</v>
      </c>
      <c r="L9" s="24">
        <v>29406400</v>
      </c>
      <c r="M9" s="24">
        <v>30395110</v>
      </c>
      <c r="N9" s="30">
        <v>2024327790</v>
      </c>
      <c r="O9" s="58" t="s">
        <v>50</v>
      </c>
      <c r="P9" s="51">
        <f>SUM(table_123[[#This Row],[Total number of payments due]]-table_123[[#This Row],[Total number of payments delivered]])</f>
        <v>-988710</v>
      </c>
      <c r="Q9" s="51"/>
      <c r="R9" s="20" t="s">
        <v>98</v>
      </c>
    </row>
    <row r="10" spans="1:18" ht="45" customHeight="1">
      <c r="A10" s="20" t="s">
        <v>99</v>
      </c>
      <c r="B10" s="24">
        <v>2092760</v>
      </c>
      <c r="C10" s="24">
        <v>2074640</v>
      </c>
      <c r="D10" s="24">
        <v>2126890</v>
      </c>
      <c r="E10" s="24">
        <v>2098490</v>
      </c>
      <c r="F10" s="24">
        <v>2135350</v>
      </c>
      <c r="G10" s="24">
        <v>2120350</v>
      </c>
      <c r="H10" s="24">
        <v>2171580</v>
      </c>
      <c r="I10" s="24">
        <v>2142230</v>
      </c>
      <c r="J10" s="24">
        <v>2184040</v>
      </c>
      <c r="K10" s="30">
        <v>2153850</v>
      </c>
      <c r="L10" s="24">
        <v>10710620</v>
      </c>
      <c r="M10" s="24">
        <v>10589550</v>
      </c>
      <c r="N10" s="30">
        <v>705326720</v>
      </c>
      <c r="O10" s="58" t="s">
        <v>50</v>
      </c>
      <c r="P10" s="51">
        <f>SUM(table_123[[#This Row],[Total number of payments due]]-table_123[[#This Row],[Total number of payments delivered]])</f>
        <v>121070</v>
      </c>
      <c r="Q10" s="51"/>
      <c r="R10" s="20" t="s">
        <v>99</v>
      </c>
    </row>
    <row r="11" spans="1:18" ht="45" customHeight="1">
      <c r="A11" s="20" t="s">
        <v>100</v>
      </c>
      <c r="B11" s="24">
        <v>2052060</v>
      </c>
      <c r="C11" s="24">
        <v>1933140</v>
      </c>
      <c r="D11" s="24">
        <v>2029250</v>
      </c>
      <c r="E11" s="24">
        <v>1908720</v>
      </c>
      <c r="F11" s="24">
        <v>2005300</v>
      </c>
      <c r="G11" s="24">
        <v>1969960</v>
      </c>
      <c r="H11" s="24">
        <v>1983890</v>
      </c>
      <c r="I11" s="24">
        <v>1949530</v>
      </c>
      <c r="J11" s="24">
        <v>1958580</v>
      </c>
      <c r="K11" s="30">
        <v>1926730</v>
      </c>
      <c r="L11" s="59">
        <v>10029090</v>
      </c>
      <c r="M11" s="59">
        <v>9688080</v>
      </c>
      <c r="N11" s="31">
        <v>645259370</v>
      </c>
      <c r="O11" s="49">
        <v>7569720</v>
      </c>
      <c r="P11" s="51">
        <f>SUM(table_123[[#This Row],[Total number of payments due]]-table_123[[#This Row],[Total number of payments delivered]])</f>
        <v>341010</v>
      </c>
      <c r="Q11" s="51">
        <f>SUM(table_123[[#This Row],[Total number of payments delivered]]-table_123[[#This Row],[Total number of vouchers redeemed]])</f>
        <v>2118360</v>
      </c>
      <c r="R11" s="20" t="s">
        <v>100</v>
      </c>
    </row>
    <row r="12" spans="1:18" ht="45" customHeight="1">
      <c r="A12" s="38" t="s">
        <v>55</v>
      </c>
      <c r="B12" s="32">
        <v>28728180</v>
      </c>
      <c r="C12" s="32">
        <v>28572260</v>
      </c>
      <c r="D12" s="32">
        <v>28729520</v>
      </c>
      <c r="E12" s="32">
        <v>28561280</v>
      </c>
      <c r="F12" s="32">
        <v>28731090</v>
      </c>
      <c r="G12" s="32">
        <v>28652180</v>
      </c>
      <c r="H12" s="32">
        <v>28771900</v>
      </c>
      <c r="I12" s="32">
        <v>28659670</v>
      </c>
      <c r="J12" s="32">
        <v>28787010</v>
      </c>
      <c r="K12" s="32">
        <v>27204130</v>
      </c>
      <c r="L12" s="39">
        <v>143747700</v>
      </c>
      <c r="M12" s="47">
        <v>141649520</v>
      </c>
      <c r="N12" s="48">
        <v>9433384040</v>
      </c>
      <c r="O12" s="50">
        <v>7569720</v>
      </c>
      <c r="P12" s="51">
        <f>SUM(table_123[[#This Row],[Total number of payments due]]-table_123[[#This Row],[Total number of payments delivered]])</f>
        <v>2098180</v>
      </c>
      <c r="Q12" s="51">
        <f>Q11</f>
        <v>2118360</v>
      </c>
      <c r="R12" s="38" t="s">
        <v>55</v>
      </c>
    </row>
    <row r="14" spans="16:17" ht="34" customHeight="1">
      <c r="P14" s="105" t="s">
        <v>112</v>
      </c>
      <c r="Q14" s="105" t="s">
        <v>113</v>
      </c>
    </row>
    <row r="15" spans="2:13" ht="16.5" customHeight="1">
      <c r="B15" s="51"/>
      <c r="C15" s="51"/>
      <c r="M15" s="60"/>
    </row>
    <row r="16" ht="15" customHeight="1">
      <c r="O16" s="62"/>
    </row>
  </sheetData>
  <sheetProtection formatCells="0" formatColumns="0"/>
  <hyperlinks>
    <hyperlink ref="A4" location="Notes!A1" display="Some cells refer to notes which can be found on the notes worksheet."/>
  </hyperlinks>
  <printOptions/>
  <pageMargins left="0.7" right="0.7" top="0.75" bottom="0.75" header="0.3" footer="0.3"/>
  <pageSetup horizontalDpi="300" verticalDpi="3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4412D24882EC9545BA9F68C7CAC7A95C" ma:contentTypeVersion="17" ma:contentTypeDescription="Create a new document." ma:contentTypeScope="" ma:versionID="72c8020e52d1bc45a77f3c1962c9386c">
  <xsd:schema xmlns:xsd="http://www.w3.org/2001/XMLSchema" xmlns:xs="http://www.w3.org/2001/XMLSchema" xmlns:p="http://schemas.microsoft.com/office/2006/metadata/properties" xmlns:ns2="0f9fa326-da26-4ea8-b6a9-645e8136fe1d" xmlns:ns3="bba8990e-5672-4b9b-b89c-ec3c3a50d4cc" xmlns:ns4="aaacb922-5235-4a66-b188-303b9b46fbd7" xmlns:ns5="8fcf169f-c7b1-4d2b-873c-7c57d09b8223" targetNamespace="http://schemas.microsoft.com/office/2006/metadata/properties" ma:root="true" ma:fieldsID="01fd1be85a4987435d3e4693bfa0c4b7" ns2:_="" ns3:_="" ns4:_="" ns5:_="">
    <xsd:import namespace="0f9fa326-da26-4ea8-b6a9-645e8136fe1d"/>
    <xsd:import namespace="bba8990e-5672-4b9b-b89c-ec3c3a50d4cc"/>
    <xsd:import namespace="aaacb922-5235-4a66-b188-303b9b46fbd7"/>
    <xsd:import namespace="8fcf169f-c7b1-4d2b-873c-7c57d09b8223"/>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AutoKeyPoints" minOccurs="0"/>
                <xsd:element ref="ns5:MediaServiceKeyPoints" minOccurs="0"/>
                <xsd:element ref="ns3:SharedWithUsers" minOccurs="0"/>
                <xsd:element ref="ns3:SharedWithDetails" minOccurs="0"/>
                <xsd:element ref="ns5:lcf76f155ced4ddcb4097134ff3c332f" minOccurs="0"/>
                <xsd:element ref="ns5:MediaServiceGenerationTime" minOccurs="0"/>
                <xsd:element ref="ns5:MediaServiceEventHashCode" minOccurs="0"/>
                <xsd:element ref="ns5:MediaServiceDateTaken" minOccurs="0"/>
                <xsd:element ref="ns5:MediaServiceOCR"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Business Support and Growth|35a4073c-23c1-4707-9ffe-0c0e4f1a52c6"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Business Investment|55c31344-3ef5-4dc4-aba4-37bb4c452544"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a8990e-5672-4b9b-b89c-ec3c3a50d4c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dcdad643-df92-4037-8e71-bf5720534f47}" ma:internalName="TaxCatchAll" ma:showField="CatchAllData"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dad643-df92-4037-8e71-bf5720534f47}" ma:internalName="TaxCatchAllLabel" ma:readOnly="true" ma:showField="CatchAllDataLabel" ma:web="bba8990e-5672-4b9b-b89c-ec3c3a50d4cc">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cf169f-c7b1-4d2b-873c-7c57d09b8223"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TaxCatchAll xmlns="bba8990e-5672-4b9b-b89c-ec3c3a50d4cc">
      <Value>3</Value>
      <Value>2</Value>
      <Value>1</Value>
    </TaxCatchAll>
    <_dlc_DocId xmlns="bba8990e-5672-4b9b-b89c-ec3c3a50d4cc">VKRQYKFH42H5-626880281-10645</_dlc_DocId>
    <_dlc_DocIdUrl xmlns="bba8990e-5672-4b9b-b89c-ec3c3a50d4cc">
      <Url>https://beisgov.sharepoint.com/sites/EBSSDelivery-OS/_layouts/15/DocIdRedir.aspx?ID=VKRQYKFH42H5-626880281-10645</Url>
      <Description>VKRQYKFH42H5-626880281-10645</Description>
    </_dlc_DocIdUrl>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Business Support and Growth</TermName>
          <TermId xmlns="http://schemas.microsoft.com/office/infopath/2007/PartnerControls">35a4073c-23c1-4707-9ffe-0c0e4f1a52c6</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Business Investment</TermName>
          <TermId xmlns="http://schemas.microsoft.com/office/infopath/2007/PartnerControls">55c31344-3ef5-4dc4-aba4-37bb4c452544</TermId>
        </TermInfo>
      </Terms>
    </h573c97cf80c4aa6b446c5363dc3ac94>
    <_dlc_DocIdPersistId xmlns="bba8990e-5672-4b9b-b89c-ec3c3a50d4cc">false</_dlc_DocIdPersistId>
    <SharedWithUsers xmlns="bba8990e-5672-4b9b-b89c-ec3c3a50d4cc">
      <UserInfo>
        <DisplayName>Heardman, Edward (BSG - Business Grants and Investment)</DisplayName>
        <AccountId>16</AccountId>
        <AccountType/>
      </UserInfo>
      <UserInfo>
        <DisplayName>Smith, Kelsey (BSG - Business Grants and Investment)</DisplayName>
        <AccountId>56</AccountId>
        <AccountType/>
      </UserInfo>
      <UserInfo>
        <DisplayName>Rice, Caity (BSG - Business Grants and Investment)</DisplayName>
        <AccountId>40</AccountId>
        <AccountType/>
      </UserInfo>
      <UserInfo>
        <DisplayName>Akeni, Abel (BEIS)</DisplayName>
        <AccountId>269</AccountId>
        <AccountType/>
      </UserInfo>
      <UserInfo>
        <DisplayName>Clark, Michael (Business Sectors - Advanced Manufacturing)</DisplayName>
        <AccountId>191</AccountId>
        <AccountType/>
      </UserInfo>
      <UserInfo>
        <DisplayName>Stockdale, Brian (Business Sectors - Advanced Manufacturing)</DisplayName>
        <AccountId>216</AccountId>
        <AccountType/>
      </UserInfo>
      <UserInfo>
        <DisplayName>Renwick, Thomas (BEIS)</DisplayName>
        <AccountId>337</AccountId>
        <AccountType/>
      </UserInfo>
      <UserInfo>
        <DisplayName>Dollin, Gavin (Corporate Services - BEIS Digital)</DisplayName>
        <AccountId>61</AccountId>
        <AccountType/>
      </UserInfo>
      <UserInfo>
        <DisplayName>Skilbeck, Jessica (NZBI - Portfolio &amp; Affordability)</DisplayName>
        <AccountId>72</AccountId>
        <AccountType/>
      </UserInfo>
      <UserInfo>
        <DisplayName>Estibals2, Agnes (BSG - Business Grants and Investment)</DisplayName>
        <AccountId>20</AccountId>
        <AccountType/>
      </UserInfo>
      <UserInfo>
        <DisplayName>Lawrence, Sinead (BSG - Business Grants and Investment)</DisplayName>
        <AccountId>13</AccountId>
        <AccountType/>
      </UserInfo>
      <UserInfo>
        <DisplayName>Mclaughlin, Claire (BSG - Business Grants and Investment)</DisplayName>
        <AccountId>18</AccountId>
        <AccountType/>
      </UserInfo>
      <UserInfo>
        <DisplayName>DubernMcLynchy Jobshare</DisplayName>
        <AccountId>71</AccountId>
        <AccountType/>
      </UserInfo>
      <UserInfo>
        <DisplayName>Andrew, Paula (NZBI - Portfolio &amp; Affordability)</DisplayName>
        <AccountId>22</AccountId>
        <AccountType/>
      </UserInfo>
      <UserInfo>
        <DisplayName>Akers, Carolyne (Energy Efficiency and Local)</DisplayName>
        <AccountId>170</AccountId>
        <AccountType/>
      </UserInfo>
      <UserInfo>
        <DisplayName>Parrott2, Edward (Corporate Services - Finance)</DisplayName>
        <AccountId>102</AccountId>
        <AccountType/>
      </UserInfo>
      <UserInfo>
        <DisplayName>Maghrabi2, Syed (Corporate Services - Finance)</DisplayName>
        <AccountId>277</AccountId>
        <AccountType/>
      </UserInfo>
      <UserInfo>
        <DisplayName>Lynch, Hannah (Corporate Services - Communications)</DisplayName>
        <AccountId>222</AccountId>
        <AccountType/>
      </UserInfo>
      <UserInfo>
        <DisplayName>Zugaj, Sandra (BEIS)</DisplayName>
        <AccountId>225</AccountId>
        <AccountType/>
      </UserInfo>
      <UserInfo>
        <DisplayName>Rusike, Ray (SIG - Business Growth)</DisplayName>
        <AccountId>232</AccountId>
        <AccountType/>
      </UserInfo>
      <UserInfo>
        <DisplayName>James, Huw (NZBI - Clean Heat)</DisplayName>
        <AccountId>272</AccountId>
        <AccountType/>
      </UserInfo>
      <UserInfo>
        <DisplayName>Gibson, Rachel (Corporate Services - Communications)</DisplayName>
        <AccountId>87</AccountId>
        <AccountType/>
      </UserInfo>
      <UserInfo>
        <DisplayName>Clews2, Alison (Business Investment)</DisplayName>
        <AccountId>294</AccountId>
        <AccountType/>
      </UserInfo>
      <UserInfo>
        <DisplayName>Pedrotti, Tony (BSG - Business Grants and Investment)</DisplayName>
        <AccountId>286</AccountId>
        <AccountType/>
      </UserInfo>
      <UserInfo>
        <DisplayName>Osbourne2, Anastasia (BSG - Business Grants and Investment)</DisplayName>
        <AccountId>19</AccountId>
        <AccountType/>
      </UserInfo>
      <UserInfo>
        <DisplayName>Demyan2, Olesya (BSG - Business Grants and Investment)</DisplayName>
        <AccountId>15</AccountId>
        <AccountType/>
      </UserInfo>
      <UserInfo>
        <DisplayName>Candy, Isabelle (BEIS)</DisplayName>
        <AccountId>169</AccountId>
        <AccountType/>
      </UserInfo>
      <UserInfo>
        <DisplayName>Moore, Duncan (Corporate Services - Finance)</DisplayName>
        <AccountId>262</AccountId>
        <AccountType/>
      </UserInfo>
      <UserInfo>
        <DisplayName>Murphy, Jessica (Corporate Services - Communications)</DisplayName>
        <AccountId>278</AccountId>
        <AccountType/>
      </UserInfo>
      <UserInfo>
        <DisplayName>Latif, Fatima (Communications)</DisplayName>
        <AccountId>242</AccountId>
        <AccountType/>
      </UserInfo>
    </SharedWithUsers>
    <lcf76f155ced4ddcb4097134ff3c332f xmlns="8fcf169f-c7b1-4d2b-873c-7c57d09b8223">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882AD2-8D92-488C-8BDA-E0C4AB1824CC}">
  <ds:schemaRefs>
    <ds:schemaRef ds:uri="http://schemas.microsoft.com/sharepoint/events"/>
  </ds:schemaRefs>
</ds:datastoreItem>
</file>

<file path=customXml/itemProps2.xml><?xml version="1.0" encoding="utf-8"?>
<ds:datastoreItem xmlns:ds="http://schemas.openxmlformats.org/officeDocument/2006/customXml" ds:itemID="{12A0F036-046B-4B7B-B4F1-EF999407A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bba8990e-5672-4b9b-b89c-ec3c3a50d4cc"/>
    <ds:schemaRef ds:uri="aaacb922-5235-4a66-b188-303b9b46fbd7"/>
    <ds:schemaRef ds:uri="8fcf169f-c7b1-4d2b-873c-7c57d09b82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0F9B6C-65DA-45F7-8258-00EC53C47611}">
  <ds:schemaRefs>
    <ds:schemaRef ds:uri="http://schemas.microsoft.com/office/infopath/2007/PartnerControls"/>
    <ds:schemaRef ds:uri="8fcf169f-c7b1-4d2b-873c-7c57d09b8223"/>
    <ds:schemaRef ds:uri="http://purl.org/dc/elements/1.1/"/>
    <ds:schemaRef ds:uri="http://schemas.microsoft.com/office/2006/metadata/properties"/>
    <ds:schemaRef ds:uri="bba8990e-5672-4b9b-b89c-ec3c3a50d4cc"/>
    <ds:schemaRef ds:uri="http://purl.org/dc/terms/"/>
    <ds:schemaRef ds:uri="0f9fa326-da26-4ea8-b6a9-645e8136fe1d"/>
    <ds:schemaRef ds:uri="http://schemas.openxmlformats.org/package/2006/metadata/core-properties"/>
    <ds:schemaRef ds:uri="http://schemas.microsoft.com/office/2006/documentManagement/types"/>
    <ds:schemaRef ds:uri="aaacb922-5235-4a66-b188-303b9b46fbd7"/>
    <ds:schemaRef ds:uri="http://www.w3.org/XML/1998/namespace"/>
    <ds:schemaRef ds:uri="http://purl.org/dc/dcmitype/"/>
  </ds:schemaRefs>
</ds:datastoreItem>
</file>

<file path=customXml/itemProps4.xml><?xml version="1.0" encoding="utf-8"?>
<ds:datastoreItem xmlns:ds="http://schemas.openxmlformats.org/officeDocument/2006/customXml" ds:itemID="{3AEC2EBD-5820-4B2E-B568-A8AB52EA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Simon Francis</cp:lastModifiedBy>
  <dcterms:created xsi:type="dcterms:W3CDTF">2022-09-22T14:42:25Z</dcterms:created>
  <dcterms:modified xsi:type="dcterms:W3CDTF">2023-04-22T09:17:11Z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0x0101004691A8DE0991884F8E90AD6474FC737301004412D24882EC9545BA9F68C7CAC7A95C</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2022-09-29T11:20:00Z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1028a1bd-6ef8-488e-b2b4-c7f276d5bc0a</vt:lpwstr>
  </property>
  <property fmtid="{D5CDD505-2E9C-101B-9397-08002B2CF9AE}" pid="10" name="MSIP_Label_ba62f585-b40f-4ab9-bafe-39150f03d124_ContentBits">
    <vt:lpwstr>0</vt:lpwstr>
  </property>
  <property fmtid="{D5CDD505-2E9C-101B-9397-08002B2CF9AE}" pid="11" name="Business Unit">
    <vt:lpwstr>1;#BEIS:Business Sectors:Business Investment:Business Engagement|843e0cd0-e7c7-4f97-8021-3b481ad728b3</vt:lpwstr>
  </property>
  <property fmtid="{D5CDD505-2E9C-101B-9397-08002B2CF9AE}" pid="12" name="_dlc_DocIdItemGuid">
    <vt:lpwstr>603994d8-0646-4418-bf70-881ee6135b0e</vt:lpwstr>
  </property>
  <property fmtid="{D5CDD505-2E9C-101B-9397-08002B2CF9AE}" pid="13" name="KIM_Activity">
    <vt:lpwstr>2;#Business Investment|55c31344-3ef5-4dc4-aba4-37bb4c452544</vt:lpwstr>
  </property>
  <property fmtid="{D5CDD505-2E9C-101B-9397-08002B2CF9AE}" pid="14" name="xd_ProgID">
    <vt:lpwstr/>
  </property>
  <property fmtid="{D5CDD505-2E9C-101B-9397-08002B2CF9AE}" pid="15" name="m975189f4ba442ecbf67d4147307b177">
    <vt:lpwstr>BEIS:Business Sectors:Business Investment:Business Engagement|843e0cd0-e7c7-4f97-8021-3b481ad728b3</vt:lpwstr>
  </property>
  <property fmtid="{D5CDD505-2E9C-101B-9397-08002B2CF9AE}" pid="16" name="ComplianceAssetId">
    <vt:lpwstr/>
  </property>
  <property fmtid="{D5CDD505-2E9C-101B-9397-08002B2CF9AE}" pid="17" name="TemplateUrl">
    <vt:lpwstr/>
  </property>
  <property fmtid="{D5CDD505-2E9C-101B-9397-08002B2CF9AE}" pid="18" name="Government Body">
    <vt:lpwstr>BEIS</vt:lpwstr>
  </property>
  <property fmtid="{D5CDD505-2E9C-101B-9397-08002B2CF9AE}" pid="19" name="_ExtendedDescription">
    <vt:lpwstr/>
  </property>
  <property fmtid="{D5CDD505-2E9C-101B-9397-08002B2CF9AE}" pid="20" name="TriggerFlowInfo">
    <vt:lpwstr/>
  </property>
  <property fmtid="{D5CDD505-2E9C-101B-9397-08002B2CF9AE}" pid="21" name="Security Classification">
    <vt:lpwstr>OFFICIAL</vt:lpwstr>
  </property>
  <property fmtid="{D5CDD505-2E9C-101B-9397-08002B2CF9AE}" pid="22" name="KIM_GovernmentBody">
    <vt:lpwstr>3;#BEIS|b386cac2-c28c-4db4-8fca-43733d0e74ef</vt:lpwstr>
  </property>
  <property fmtid="{D5CDD505-2E9C-101B-9397-08002B2CF9AE}" pid="23" name="xd_Signature">
    <vt:bool>false</vt:bool>
  </property>
  <property fmtid="{D5CDD505-2E9C-101B-9397-08002B2CF9AE}" pid="24" name="KIM_Function">
    <vt:lpwstr>1;#Business Support and Growth|35a4073c-23c1-4707-9ffe-0c0e4f1a52c6</vt:lpwstr>
  </property>
</Properties>
</file>