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bookpro/Campaign Collective Dropbox/Campaign Collective Team Folder/Clients/End Fuel Poverty/OFGEM CAP/"/>
    </mc:Choice>
  </mc:AlternateContent>
  <xr:revisionPtr revIDLastSave="0" documentId="13_ncr:1_{A7B0CA9A-7F02-A540-BF37-A33C69B0791C}" xr6:coauthVersionLast="47" xr6:coauthVersionMax="47" xr10:uidLastSave="{00000000-0000-0000-0000-000000000000}"/>
  <bookViews>
    <workbookView xWindow="5380" yWindow="500" windowWidth="21540" windowHeight="16940" xr2:uid="{416B997E-CF00-8B48-B1C6-B8999D31EEC8}"/>
  </bookViews>
  <sheets>
    <sheet name="Unit Costs YoY" sheetId="1" r:id="rId1"/>
    <sheet name="Tariff Type Uplift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R7" i="1" s="1"/>
  <c r="Q8" i="1"/>
  <c r="Q5" i="1"/>
  <c r="R8" i="1" l="1"/>
  <c r="Q6" i="1"/>
  <c r="R6" i="1" s="1"/>
  <c r="R5" i="1"/>
  <c r="O8" i="1"/>
  <c r="O7" i="1"/>
  <c r="O6" i="1"/>
  <c r="O5" i="1"/>
  <c r="M8" i="1"/>
  <c r="M7" i="1"/>
  <c r="M6" i="1"/>
  <c r="M5" i="1"/>
  <c r="B21" i="5" l="1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C20" i="5"/>
  <c r="D20" i="5"/>
  <c r="E20" i="5"/>
  <c r="F20" i="5"/>
  <c r="G20" i="5"/>
  <c r="H20" i="5"/>
  <c r="I20" i="5"/>
  <c r="J20" i="5"/>
  <c r="C39" i="5"/>
  <c r="C38" i="5"/>
  <c r="D38" i="5"/>
  <c r="E38" i="5"/>
  <c r="F38" i="5"/>
  <c r="G38" i="5"/>
  <c r="H38" i="5"/>
  <c r="I38" i="5"/>
  <c r="J38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B39" i="5"/>
  <c r="B40" i="5"/>
  <c r="B41" i="5"/>
  <c r="B38" i="5"/>
  <c r="B20" i="5"/>
  <c r="J11" i="5"/>
  <c r="J10" i="5" s="1"/>
  <c r="J12" i="5"/>
  <c r="J28" i="5"/>
  <c r="J46" i="5"/>
  <c r="I46" i="5"/>
  <c r="H46" i="5"/>
  <c r="G46" i="5"/>
  <c r="F46" i="5"/>
  <c r="E46" i="5"/>
  <c r="D46" i="5"/>
  <c r="C46" i="5"/>
  <c r="B46" i="5"/>
  <c r="J43" i="5"/>
  <c r="J42" i="5" s="1"/>
  <c r="I43" i="5"/>
  <c r="I42" i="5" s="1"/>
  <c r="H43" i="5"/>
  <c r="H42" i="5" s="1"/>
  <c r="G43" i="5"/>
  <c r="G42" i="5" s="1"/>
  <c r="F43" i="5"/>
  <c r="F42" i="5" s="1"/>
  <c r="E43" i="5"/>
  <c r="E42" i="5" s="1"/>
  <c r="D43" i="5"/>
  <c r="D42" i="5" s="1"/>
  <c r="C43" i="5"/>
  <c r="C42" i="5" s="1"/>
  <c r="B43" i="5"/>
  <c r="B42" i="5" s="1"/>
  <c r="I28" i="5"/>
  <c r="H28" i="5"/>
  <c r="G28" i="5"/>
  <c r="F28" i="5"/>
  <c r="E28" i="5"/>
  <c r="D28" i="5"/>
  <c r="C28" i="5"/>
  <c r="B28" i="5"/>
  <c r="J25" i="5"/>
  <c r="J24" i="5" s="1"/>
  <c r="I25" i="5"/>
  <c r="I24" i="5" s="1"/>
  <c r="H25" i="5"/>
  <c r="H24" i="5" s="1"/>
  <c r="G25" i="5"/>
  <c r="G24" i="5" s="1"/>
  <c r="F25" i="5"/>
  <c r="F24" i="5" s="1"/>
  <c r="E25" i="5"/>
  <c r="E24" i="5" s="1"/>
  <c r="D25" i="5"/>
  <c r="D24" i="5" s="1"/>
  <c r="C25" i="5"/>
  <c r="C24" i="5" s="1"/>
  <c r="B25" i="5"/>
  <c r="B24" i="5" s="1"/>
  <c r="I12" i="5"/>
  <c r="H12" i="5"/>
  <c r="G12" i="5"/>
  <c r="F12" i="5"/>
  <c r="E12" i="5"/>
  <c r="D12" i="5"/>
  <c r="C12" i="5"/>
  <c r="B12" i="5"/>
  <c r="I11" i="5"/>
  <c r="H11" i="5"/>
  <c r="H10" i="5" s="1"/>
  <c r="G11" i="5"/>
  <c r="G10" i="5" s="1"/>
  <c r="F11" i="5"/>
  <c r="F10" i="5" s="1"/>
  <c r="E11" i="5"/>
  <c r="E10" i="5" s="1"/>
  <c r="D11" i="5"/>
  <c r="D10" i="5" s="1"/>
  <c r="C11" i="5"/>
  <c r="C10" i="5" s="1"/>
  <c r="B11" i="5"/>
  <c r="B10" i="5" s="1"/>
  <c r="I10" i="5"/>
  <c r="P5" i="1"/>
  <c r="O20" i="1"/>
  <c r="P20" i="1" s="1"/>
  <c r="O19" i="1"/>
  <c r="P19" i="1" s="1"/>
  <c r="O18" i="1"/>
  <c r="P18" i="1" s="1"/>
  <c r="O17" i="1"/>
  <c r="P17" i="1" s="1"/>
  <c r="O14" i="1"/>
  <c r="P14" i="1" s="1"/>
  <c r="O13" i="1"/>
  <c r="P13" i="1" s="1"/>
  <c r="O12" i="1"/>
  <c r="P12" i="1" s="1"/>
  <c r="O11" i="1"/>
  <c r="P11" i="1" s="1"/>
  <c r="P8" i="1"/>
  <c r="P7" i="1"/>
  <c r="P6" i="1"/>
  <c r="B26" i="5" l="1"/>
  <c r="B27" i="5" s="1"/>
  <c r="F26" i="5"/>
  <c r="F27" i="5" s="1"/>
  <c r="D47" i="5"/>
  <c r="D48" i="5" s="1"/>
  <c r="H47" i="5"/>
  <c r="H48" i="5" s="1"/>
  <c r="H26" i="5"/>
  <c r="H27" i="5" s="1"/>
  <c r="C29" i="5"/>
  <c r="C30" i="5" s="1"/>
  <c r="G29" i="5"/>
  <c r="G30" i="5" s="1"/>
  <c r="C44" i="5"/>
  <c r="C45" i="5" s="1"/>
  <c r="D29" i="5"/>
  <c r="D30" i="5" s="1"/>
  <c r="I47" i="5"/>
  <c r="I48" i="5" s="1"/>
  <c r="I26" i="5"/>
  <c r="I27" i="5" s="1"/>
  <c r="C26" i="5"/>
  <c r="C27" i="5" s="1"/>
  <c r="I29" i="5"/>
  <c r="I30" i="5" s="1"/>
  <c r="G44" i="5"/>
  <c r="G45" i="5" s="1"/>
  <c r="F29" i="5"/>
  <c r="F30" i="5" s="1"/>
  <c r="B47" i="5"/>
  <c r="B48" i="5" s="1"/>
  <c r="D44" i="5"/>
  <c r="D45" i="5" s="1"/>
  <c r="H44" i="5"/>
  <c r="H45" i="5" s="1"/>
  <c r="C47" i="5"/>
  <c r="C48" i="5" s="1"/>
  <c r="G47" i="5"/>
  <c r="G48" i="5" s="1"/>
  <c r="E29" i="5"/>
  <c r="E30" i="5" s="1"/>
  <c r="E47" i="5"/>
  <c r="E48" i="5" s="1"/>
  <c r="D26" i="5"/>
  <c r="D27" i="5" s="1"/>
  <c r="B29" i="5"/>
  <c r="B30" i="5" s="1"/>
  <c r="J29" i="5"/>
  <c r="J30" i="5" s="1"/>
  <c r="F47" i="5"/>
  <c r="F48" i="5" s="1"/>
  <c r="E26" i="5"/>
  <c r="E27" i="5" s="1"/>
  <c r="H29" i="5"/>
  <c r="H30" i="5" s="1"/>
  <c r="E44" i="5"/>
  <c r="E45" i="5" s="1"/>
  <c r="I44" i="5"/>
  <c r="I45" i="5" s="1"/>
  <c r="G26" i="5"/>
  <c r="G27" i="5" s="1"/>
  <c r="J44" i="5"/>
  <c r="F44" i="5"/>
  <c r="F45" i="5" s="1"/>
  <c r="B44" i="5"/>
  <c r="B45" i="5" s="1"/>
  <c r="J47" i="5"/>
  <c r="M20" i="1"/>
  <c r="N20" i="1" s="1"/>
  <c r="M19" i="1"/>
  <c r="N19" i="1" s="1"/>
  <c r="M18" i="1"/>
  <c r="N18" i="1" s="1"/>
  <c r="M17" i="1"/>
  <c r="N17" i="1" s="1"/>
  <c r="M14" i="1"/>
  <c r="N14" i="1" s="1"/>
  <c r="M13" i="1"/>
  <c r="N13" i="1" s="1"/>
  <c r="M12" i="1"/>
  <c r="N12" i="1" s="1"/>
  <c r="M11" i="1"/>
  <c r="N11" i="1" s="1"/>
  <c r="N8" i="1"/>
  <c r="N7" i="1"/>
  <c r="N6" i="1"/>
  <c r="N5" i="1"/>
  <c r="J26" i="5" l="1"/>
  <c r="J48" i="5"/>
  <c r="J45" i="5"/>
  <c r="J27" i="5" l="1"/>
</calcChain>
</file>

<file path=xl/sharedStrings.xml><?xml version="1.0" encoding="utf-8"?>
<sst xmlns="http://schemas.openxmlformats.org/spreadsheetml/2006/main" count="161" uniqueCount="57">
  <si>
    <t>ELEC SC</t>
  </si>
  <si>
    <t>ELEC UNIT</t>
  </si>
  <si>
    <t>GAS SC</t>
  </si>
  <si>
    <t>GAS UNIT (kwh)</t>
  </si>
  <si>
    <t>1 day of both fuels &amp; 1 kwh used of both fuels</t>
  </si>
  <si>
    <t>1 unit of each</t>
  </si>
  <si>
    <t>ELEC UNIT (kwh)</t>
  </si>
  <si>
    <t>Uplift from DD</t>
  </si>
  <si>
    <t>% Uplift from DD</t>
  </si>
  <si>
    <t>DIRECT DEBIT</t>
  </si>
  <si>
    <t>PRE PAYMENT METERS</t>
  </si>
  <si>
    <t>STANDARD CREDIT</t>
  </si>
  <si>
    <t>Cost from 1 Oct 22</t>
  </si>
  <si>
    <t xml:space="preserve">7 day of both fuels &amp; 33 kwh gas / 8 kwh elec used </t>
  </si>
  <si>
    <t>Cost from 1 Aug 22</t>
  </si>
  <si>
    <t>From 1 April 2023</t>
  </si>
  <si>
    <t>From 1 January 2023</t>
  </si>
  <si>
    <t>From 1 July 2023</t>
  </si>
  <si>
    <t>1 day of both fuels &amp; 1 kwh used of both</t>
  </si>
  <si>
    <t>Source: Ofgem / MSE</t>
  </si>
  <si>
    <t>Source: Ofgem</t>
  </si>
  <si>
    <t>Source: https://www.gov.uk/government/publications/energy-bills-support/energy-bills-support-factsheet-8-september-2022#:~:text=The%20average%20unit%20price%20for,2022%20to%2030%20June%202023</t>
  </si>
  <si>
    <t>Source: https://www.gov.uk/government/publications/energy-price-guarantee-regional-rates/energy-price-guarantee-regional-rates-january-to-march-2023</t>
  </si>
  <si>
    <t>EPG Rate from 1 Oct 22</t>
  </si>
  <si>
    <t xml:space="preserve">Source (using S Wales as indicator of GB average):https://www.gov.uk/government/publications/energy-price-guarantee-regional-rates/energy-price-guarantee-regional-rates </t>
  </si>
  <si>
    <t>EPG Rate From 1 Jan 2023</t>
  </si>
  <si>
    <t>EPG Rate From 1 April</t>
  </si>
  <si>
    <t>All financial numbers are quoted in PENCE</t>
  </si>
  <si>
    <t>Ofgem Price Cap from 1 Aug 22</t>
  </si>
  <si>
    <t>Ofgem Price Cap from 1 Oct 22</t>
  </si>
  <si>
    <t>Ofgem Price Cap from 1 Jan 23</t>
  </si>
  <si>
    <t>Ofgem Price Cap from 1 Apr 23</t>
  </si>
  <si>
    <t>Ofgem Price Cap from 1 Jul 23</t>
  </si>
  <si>
    <t>Ofgem Price Cap from 1 Oct 21</t>
  </si>
  <si>
    <t>% change from winter 2022/23</t>
  </si>
  <si>
    <t>Difference from winter 2022/23</t>
  </si>
  <si>
    <t>CHANGE FROM WINTER 2022/23</t>
  </si>
  <si>
    <t>CHANGE FROM WINTER 2021/22</t>
  </si>
  <si>
    <t>Ofgem Price Cap from 1 Oct 23</t>
  </si>
  <si>
    <t>% change from winter 2021/22</t>
  </si>
  <si>
    <t>Difference from winter 2021/22</t>
  </si>
  <si>
    <t>UNIT COSTS FOR DIFFERENT PAYMENT TYPES. DATA COMPILED BY THE END FUEL POVERTY COALITION</t>
  </si>
  <si>
    <t>Source: Ofgem Email to EFPC</t>
  </si>
  <si>
    <t>Gas Unit Uplift</t>
  </si>
  <si>
    <t>Gas SC Uplift</t>
  </si>
  <si>
    <t>Elec Unit Uplift</t>
  </si>
  <si>
    <t>Elect SC Uplift</t>
  </si>
  <si>
    <t>Any uplifts in Standing Charges offset by Govt EPG adjustment for PPM unit costs</t>
  </si>
  <si>
    <t>Ofgem Price Cap from 1 Oct 2020</t>
  </si>
  <si>
    <t>Ofgem Price Cap from 1 Oct 2021</t>
  </si>
  <si>
    <t>CHANGE FROM WINTER 2020/21</t>
  </si>
  <si>
    <t>Difference from winter 2020/21</t>
  </si>
  <si>
    <t>% change from winter 2020/21</t>
  </si>
  <si>
    <t>UNIT COSTS FOR DIFFERENT PAYMENT TYPES. Data compiled by the End Fuel Poverty Coalition</t>
  </si>
  <si>
    <t>Based on July Price Cap</t>
  </si>
  <si>
    <t>Based on CI Projections</t>
  </si>
  <si>
    <t>Source: Environmental Change Institute University of Oxford, https://www.ofgem.gov.uk/publications/savings-energy-bills-winter-price-cap-falls &amp; https://www.ofgem.gov.uk/publications/decision-reassessing-wholesale-allowance-first-default-tariff-cap-period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</si>
</sst>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4A4A4A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FF0000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0"/>
      <color theme="0" tint="-0.499984740745262"/>
      <name val="Verdana"/>
      <family val="2"/>
    </font>
    <font>
      <b/>
      <sz val="10"/>
      <color theme="0" tint="-0.499984740745262"/>
      <name val="Verdana"/>
      <family val="2"/>
    </font>
    <font>
      <sz val="12"/>
      <color theme="0" tint="-0.499984740745262"/>
      <name val="Calibri"/>
      <family val="2"/>
      <scheme val="minor"/>
    </font>
    <font>
      <sz val="10"/>
      <color theme="1"/>
      <name val="Verdana"/>
      <family val="2"/>
    </font>
    <font>
      <b/>
      <i/>
      <sz val="11"/>
      <color theme="1"/>
      <name val="Arial"/>
      <family val="2"/>
    </font>
    <font>
      <b/>
      <sz val="10"/>
      <color theme="0"/>
      <name val="Verdana"/>
      <family val="2"/>
    </font>
    <font>
      <sz val="11"/>
      <color theme="0"/>
      <name val="Arial"/>
      <family val="2"/>
    </font>
    <font>
      <sz val="10"/>
      <color theme="0"/>
      <name val="Verdana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10" fontId="2" fillId="5" borderId="1" xfId="1" applyNumberFormat="1" applyFont="1" applyFill="1" applyBorder="1"/>
    <xf numFmtId="2" fontId="2" fillId="4" borderId="1" xfId="1" applyNumberFormat="1" applyFont="1" applyFill="1" applyBorder="1"/>
    <xf numFmtId="10" fontId="2" fillId="4" borderId="1" xfId="1" applyNumberFormat="1" applyFont="1" applyFill="1" applyBorder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0" fillId="0" borderId="1" xfId="0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8" fillId="5" borderId="1" xfId="0" applyFont="1" applyFill="1" applyBorder="1"/>
    <xf numFmtId="0" fontId="8" fillId="4" borderId="1" xfId="0" applyFont="1" applyFill="1" applyBorder="1"/>
    <xf numFmtId="10" fontId="8" fillId="5" borderId="1" xfId="1" applyNumberFormat="1" applyFont="1" applyFill="1" applyBorder="1"/>
    <xf numFmtId="2" fontId="8" fillId="4" borderId="1" xfId="1" applyNumberFormat="1" applyFont="1" applyFill="1" applyBorder="1"/>
    <xf numFmtId="10" fontId="8" fillId="4" borderId="1" xfId="1" applyNumberFormat="1" applyFont="1" applyFill="1" applyBorder="1"/>
    <xf numFmtId="0" fontId="8" fillId="0" borderId="0" xfId="0" applyFont="1"/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2" fillId="0" borderId="0" xfId="0" applyFont="1"/>
    <xf numFmtId="10" fontId="2" fillId="6" borderId="1" xfId="1" applyNumberFormat="1" applyFont="1" applyFill="1" applyBorder="1"/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2" fillId="5" borderId="2" xfId="0" applyFont="1" applyFill="1" applyBorder="1"/>
    <xf numFmtId="0" fontId="2" fillId="4" borderId="2" xfId="0" applyFont="1" applyFill="1" applyBorder="1"/>
    <xf numFmtId="0" fontId="13" fillId="0" borderId="2" xfId="0" applyFont="1" applyBorder="1"/>
    <xf numFmtId="10" fontId="2" fillId="5" borderId="2" xfId="1" applyNumberFormat="1" applyFont="1" applyFill="1" applyBorder="1"/>
    <xf numFmtId="2" fontId="2" fillId="4" borderId="2" xfId="1" applyNumberFormat="1" applyFont="1" applyFill="1" applyBorder="1"/>
    <xf numFmtId="10" fontId="2" fillId="4" borderId="2" xfId="1" applyNumberFormat="1" applyFont="1" applyFill="1" applyBorder="1"/>
    <xf numFmtId="0" fontId="2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2" fillId="5" borderId="0" xfId="0" applyFont="1" applyFill="1"/>
    <xf numFmtId="0" fontId="2" fillId="4" borderId="0" xfId="0" applyFont="1" applyFill="1"/>
    <xf numFmtId="0" fontId="3" fillId="6" borderId="1" xfId="0" applyFont="1" applyFill="1" applyBorder="1"/>
    <xf numFmtId="10" fontId="2" fillId="3" borderId="1" xfId="1" applyNumberFormat="1" applyFont="1" applyFill="1" applyBorder="1"/>
    <xf numFmtId="0" fontId="3" fillId="3" borderId="1" xfId="0" applyFont="1" applyFill="1" applyBorder="1" applyAlignment="1">
      <alignment wrapText="1"/>
    </xf>
    <xf numFmtId="9" fontId="2" fillId="4" borderId="1" xfId="1" applyFont="1" applyFill="1" applyBorder="1"/>
    <xf numFmtId="10" fontId="4" fillId="6" borderId="1" xfId="1" applyNumberFormat="1" applyFont="1" applyFill="1" applyBorder="1"/>
    <xf numFmtId="10" fontId="4" fillId="6" borderId="2" xfId="1" applyNumberFormat="1" applyFont="1" applyFill="1" applyBorder="1"/>
    <xf numFmtId="0" fontId="13" fillId="0" borderId="1" xfId="0" applyFont="1" applyBorder="1"/>
    <xf numFmtId="0" fontId="14" fillId="6" borderId="1" xfId="0" applyFont="1" applyFill="1" applyBorder="1"/>
    <xf numFmtId="0" fontId="14" fillId="3" borderId="1" xfId="0" applyFont="1" applyFill="1" applyBorder="1"/>
    <xf numFmtId="0" fontId="7" fillId="0" borderId="1" xfId="0" applyFont="1" applyBorder="1" applyAlignment="1">
      <alignment wrapText="1"/>
    </xf>
    <xf numFmtId="0" fontId="3" fillId="4" borderId="1" xfId="0" applyFont="1" applyFill="1" applyBorder="1"/>
    <xf numFmtId="0" fontId="14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2" fillId="3" borderId="0" xfId="0" applyFont="1" applyFill="1"/>
    <xf numFmtId="0" fontId="2" fillId="6" borderId="0" xfId="0" applyFont="1" applyFill="1"/>
    <xf numFmtId="0" fontId="4" fillId="3" borderId="1" xfId="0" applyFont="1" applyFill="1" applyBorder="1"/>
    <xf numFmtId="0" fontId="15" fillId="7" borderId="1" xfId="0" applyFont="1" applyFill="1" applyBorder="1"/>
    <xf numFmtId="0" fontId="16" fillId="7" borderId="1" xfId="0" applyFont="1" applyFill="1" applyBorder="1"/>
    <xf numFmtId="0" fontId="17" fillId="7" borderId="1" xfId="0" applyFont="1" applyFill="1" applyBorder="1"/>
    <xf numFmtId="0" fontId="16" fillId="7" borderId="2" xfId="0" applyFont="1" applyFill="1" applyBorder="1"/>
    <xf numFmtId="0" fontId="18" fillId="7" borderId="1" xfId="0" applyFont="1" applyFill="1" applyBorder="1"/>
    <xf numFmtId="0" fontId="2" fillId="8" borderId="2" xfId="0" applyFont="1" applyFill="1" applyBorder="1"/>
    <xf numFmtId="0" fontId="3" fillId="8" borderId="2" xfId="0" applyFont="1" applyFill="1" applyBorder="1" applyAlignment="1">
      <alignment wrapText="1"/>
    </xf>
    <xf numFmtId="0" fontId="13" fillId="8" borderId="2" xfId="0" applyFont="1" applyFill="1" applyBorder="1"/>
    <xf numFmtId="0" fontId="2" fillId="8" borderId="0" xfId="0" applyFont="1" applyFill="1"/>
    <xf numFmtId="0" fontId="2" fillId="9" borderId="0" xfId="0" applyFont="1" applyFill="1"/>
    <xf numFmtId="0" fontId="2" fillId="6" borderId="3" xfId="0" applyFont="1" applyFill="1" applyBorder="1"/>
    <xf numFmtId="0" fontId="8" fillId="9" borderId="0" xfId="0" applyFont="1" applyFill="1"/>
    <xf numFmtId="0" fontId="12" fillId="9" borderId="0" xfId="0" applyFont="1" applyFill="1"/>
    <xf numFmtId="0" fontId="0" fillId="9" borderId="0" xfId="0" applyFill="1"/>
    <xf numFmtId="0" fontId="2" fillId="8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D04D-7B5B-8A48-8230-7742F2C59A15}">
  <dimension ref="A1:AE132"/>
  <sheetViews>
    <sheetView tabSelected="1" topLeftCell="G1" workbookViewId="0">
      <selection activeCell="A3" sqref="A3"/>
    </sheetView>
  </sheetViews>
  <sheetFormatPr baseColWidth="10" defaultRowHeight="16" x14ac:dyDescent="0.2"/>
  <cols>
    <col min="1" max="1" width="24.6640625" style="1" customWidth="1"/>
    <col min="2" max="2" width="13.33203125" style="43" customWidth="1"/>
    <col min="3" max="3" width="12.83203125" style="57" customWidth="1"/>
    <col min="4" max="4" width="12.83203125" style="1" customWidth="1"/>
    <col min="5" max="5" width="12.83203125" style="25" customWidth="1"/>
    <col min="6" max="6" width="12.83203125" style="58" customWidth="1"/>
    <col min="7" max="7" width="12.83203125" style="30" customWidth="1"/>
    <col min="8" max="8" width="12.83203125" customWidth="1"/>
    <col min="9" max="9" width="12.83203125" style="30" customWidth="1"/>
    <col min="10" max="10" width="12.83203125" customWidth="1"/>
    <col min="11" max="11" width="12.83203125" style="68" customWidth="1"/>
    <col min="12" max="12" width="12.83203125" style="1" customWidth="1"/>
    <col min="13" max="14" width="16.33203125" style="40" customWidth="1"/>
    <col min="15" max="16" width="16.33203125" style="1" customWidth="1"/>
    <col min="17" max="18" width="16.1640625" style="1" customWidth="1"/>
    <col min="19" max="31" width="10.83203125" style="69"/>
    <col min="32" max="16384" width="10.83203125" style="1"/>
  </cols>
  <sheetData>
    <row r="1" spans="1:18" ht="14" x14ac:dyDescent="0.15">
      <c r="A1" s="60" t="s">
        <v>41</v>
      </c>
      <c r="B1" s="60"/>
      <c r="C1" s="61"/>
      <c r="D1" s="61"/>
      <c r="E1" s="61"/>
      <c r="F1" s="61"/>
      <c r="G1" s="62"/>
      <c r="H1" s="62"/>
      <c r="I1" s="62"/>
      <c r="J1" s="62"/>
      <c r="K1" s="62"/>
      <c r="L1" s="63"/>
      <c r="M1" s="64" t="s">
        <v>36</v>
      </c>
      <c r="N1" s="61"/>
      <c r="O1" s="64" t="s">
        <v>37</v>
      </c>
      <c r="P1" s="64"/>
      <c r="Q1" s="64" t="s">
        <v>50</v>
      </c>
      <c r="R1" s="61"/>
    </row>
    <row r="2" spans="1:18" ht="30" x14ac:dyDescent="0.15">
      <c r="A2" s="53" t="s">
        <v>27</v>
      </c>
      <c r="B2" s="7" t="s">
        <v>56</v>
      </c>
      <c r="C2" s="6" t="s">
        <v>42</v>
      </c>
      <c r="D2" s="2" t="s">
        <v>19</v>
      </c>
      <c r="E2" s="17" t="s">
        <v>19</v>
      </c>
      <c r="F2" s="40" t="s">
        <v>24</v>
      </c>
      <c r="G2" s="26" t="s">
        <v>42</v>
      </c>
      <c r="H2" s="13" t="s">
        <v>22</v>
      </c>
      <c r="I2" s="26" t="s">
        <v>42</v>
      </c>
      <c r="J2" s="13" t="s">
        <v>21</v>
      </c>
      <c r="K2" s="65" t="s">
        <v>42</v>
      </c>
      <c r="L2" s="32" t="s">
        <v>20</v>
      </c>
      <c r="M2" s="51"/>
      <c r="N2" s="51"/>
      <c r="O2" s="52"/>
      <c r="P2" s="52"/>
      <c r="Q2" s="55"/>
      <c r="R2" s="7"/>
    </row>
    <row r="3" spans="1:18" ht="47" customHeight="1" x14ac:dyDescent="0.15">
      <c r="A3" s="2"/>
      <c r="B3" s="56" t="s">
        <v>48</v>
      </c>
      <c r="C3" s="46" t="s">
        <v>49</v>
      </c>
      <c r="D3" s="4" t="s">
        <v>28</v>
      </c>
      <c r="E3" s="19" t="s">
        <v>29</v>
      </c>
      <c r="F3" s="41" t="s">
        <v>23</v>
      </c>
      <c r="G3" s="28" t="s">
        <v>30</v>
      </c>
      <c r="H3" s="14" t="s">
        <v>25</v>
      </c>
      <c r="I3" s="28" t="s">
        <v>31</v>
      </c>
      <c r="J3" s="14" t="s">
        <v>26</v>
      </c>
      <c r="K3" s="66" t="s">
        <v>32</v>
      </c>
      <c r="L3" s="33" t="s">
        <v>38</v>
      </c>
      <c r="M3" s="41" t="s">
        <v>35</v>
      </c>
      <c r="N3" s="41" t="s">
        <v>34</v>
      </c>
      <c r="O3" s="46" t="s">
        <v>40</v>
      </c>
      <c r="P3" s="46" t="s">
        <v>39</v>
      </c>
      <c r="Q3" s="56" t="s">
        <v>51</v>
      </c>
      <c r="R3" s="56" t="s">
        <v>52</v>
      </c>
    </row>
    <row r="4" spans="1:18" ht="15" customHeight="1" x14ac:dyDescent="0.15">
      <c r="A4" s="3" t="s">
        <v>9</v>
      </c>
      <c r="B4" s="56"/>
      <c r="C4" s="46"/>
      <c r="D4" s="4"/>
      <c r="E4" s="19"/>
      <c r="F4" s="41"/>
      <c r="G4" s="28"/>
      <c r="H4" s="14"/>
      <c r="I4" s="28"/>
      <c r="J4" s="14"/>
      <c r="K4" s="66"/>
      <c r="L4" s="33"/>
      <c r="M4" s="75" t="s">
        <v>55</v>
      </c>
      <c r="N4" s="41"/>
      <c r="O4" s="77" t="s">
        <v>55</v>
      </c>
      <c r="P4" s="46"/>
      <c r="Q4" s="78" t="s">
        <v>55</v>
      </c>
      <c r="R4" s="56"/>
    </row>
    <row r="5" spans="1:18" ht="14" x14ac:dyDescent="0.15">
      <c r="A5" s="2" t="s">
        <v>3</v>
      </c>
      <c r="B5" s="7">
        <v>3.5</v>
      </c>
      <c r="C5" s="59">
        <v>4.07</v>
      </c>
      <c r="D5" s="5">
        <v>7.37</v>
      </c>
      <c r="E5" s="17">
        <v>10.3</v>
      </c>
      <c r="F5" s="40">
        <v>9.9</v>
      </c>
      <c r="G5" s="26">
        <v>17.079999999999998</v>
      </c>
      <c r="H5" s="13">
        <v>9.84</v>
      </c>
      <c r="I5" s="26">
        <v>12.61</v>
      </c>
      <c r="J5" s="13">
        <v>10.3</v>
      </c>
      <c r="K5" s="65">
        <v>7.51</v>
      </c>
      <c r="L5" s="32">
        <v>6.89</v>
      </c>
      <c r="M5" s="40">
        <f>SUM(L5-F5)</f>
        <v>-3.0100000000000007</v>
      </c>
      <c r="N5" s="31">
        <f>SUM(M5/F5)</f>
        <v>-0.30404040404040411</v>
      </c>
      <c r="O5" s="6">
        <f>SUM(L5-C5)</f>
        <v>2.8199999999999994</v>
      </c>
      <c r="P5" s="45">
        <f>SUM(O5/C5)</f>
        <v>0.69287469287469272</v>
      </c>
      <c r="Q5" s="7">
        <f>SUM(L5-B5)</f>
        <v>3.3899999999999997</v>
      </c>
      <c r="R5" s="47">
        <f>SUM(Q5/B5)</f>
        <v>0.96857142857142853</v>
      </c>
    </row>
    <row r="6" spans="1:18" ht="14" x14ac:dyDescent="0.15">
      <c r="A6" s="2" t="s">
        <v>2</v>
      </c>
      <c r="B6" s="7">
        <v>27.35</v>
      </c>
      <c r="C6" s="59">
        <v>26.12</v>
      </c>
      <c r="D6" s="5">
        <v>27.22</v>
      </c>
      <c r="E6" s="17">
        <v>28.49</v>
      </c>
      <c r="F6" s="40">
        <v>28.49</v>
      </c>
      <c r="G6" s="26">
        <v>28.49</v>
      </c>
      <c r="H6" s="13">
        <v>28.49</v>
      </c>
      <c r="I6" s="26">
        <v>29.11</v>
      </c>
      <c r="J6" s="13">
        <v>29.11</v>
      </c>
      <c r="K6" s="65">
        <v>29.11</v>
      </c>
      <c r="L6" s="32">
        <v>29.62</v>
      </c>
      <c r="M6" s="40">
        <f>SUM(L6-F6)</f>
        <v>1.1300000000000026</v>
      </c>
      <c r="N6" s="31">
        <f t="shared" ref="N6:N8" si="0">SUM(M6/F6)</f>
        <v>3.9663039663039752E-2</v>
      </c>
      <c r="O6" s="6">
        <f>SUM(L6-C6)</f>
        <v>3.5</v>
      </c>
      <c r="P6" s="45">
        <f>SUM(O6/C6)</f>
        <v>0.13399693721286371</v>
      </c>
      <c r="Q6" s="7">
        <f>SUM(L6-B6)</f>
        <v>2.2699999999999996</v>
      </c>
      <c r="R6" s="47">
        <f>SUM(Q6/B6)</f>
        <v>8.2998171846435084E-2</v>
      </c>
    </row>
    <row r="7" spans="1:18" ht="14" x14ac:dyDescent="0.15">
      <c r="A7" s="2" t="s">
        <v>1</v>
      </c>
      <c r="B7" s="7">
        <v>12.5</v>
      </c>
      <c r="C7" s="59">
        <v>20.8</v>
      </c>
      <c r="D7" s="5">
        <v>28.34</v>
      </c>
      <c r="E7" s="17">
        <v>34</v>
      </c>
      <c r="F7" s="40">
        <v>32.36</v>
      </c>
      <c r="G7" s="26">
        <v>67.47</v>
      </c>
      <c r="H7" s="13">
        <v>32.42</v>
      </c>
      <c r="I7" s="26">
        <v>50.6</v>
      </c>
      <c r="J7" s="13">
        <v>33.200000000000003</v>
      </c>
      <c r="K7" s="65">
        <v>30.11</v>
      </c>
      <c r="L7" s="32">
        <v>27.35</v>
      </c>
      <c r="M7" s="40">
        <f>SUM(L7-F7)</f>
        <v>-5.009999999999998</v>
      </c>
      <c r="N7" s="31">
        <f t="shared" si="0"/>
        <v>-0.15482076637824468</v>
      </c>
      <c r="O7" s="6">
        <f>SUM(L7-C7)</f>
        <v>6.5500000000000007</v>
      </c>
      <c r="P7" s="45">
        <f>SUM(O7/C7)</f>
        <v>0.3149038461538462</v>
      </c>
      <c r="Q7" s="7">
        <f>SUM(L7-B7)</f>
        <v>14.850000000000001</v>
      </c>
      <c r="R7" s="47">
        <f>SUM(Q7/B7)</f>
        <v>1.1880000000000002</v>
      </c>
    </row>
    <row r="8" spans="1:18" ht="14" x14ac:dyDescent="0.15">
      <c r="A8" s="2" t="s">
        <v>0</v>
      </c>
      <c r="B8" s="7">
        <v>24.38</v>
      </c>
      <c r="C8" s="59">
        <v>24.88</v>
      </c>
      <c r="D8" s="5">
        <v>45.34</v>
      </c>
      <c r="E8" s="17">
        <v>46.36</v>
      </c>
      <c r="F8" s="40">
        <v>46.36</v>
      </c>
      <c r="G8" s="26">
        <v>46.36</v>
      </c>
      <c r="H8" s="13">
        <v>46.36</v>
      </c>
      <c r="I8" s="26">
        <v>52.97</v>
      </c>
      <c r="J8" s="13">
        <v>52.97</v>
      </c>
      <c r="K8" s="65">
        <v>52.97</v>
      </c>
      <c r="L8" s="32">
        <v>53.37</v>
      </c>
      <c r="M8" s="40">
        <f>SUM(L8-F8)</f>
        <v>7.009999999999998</v>
      </c>
      <c r="N8" s="31">
        <f t="shared" si="0"/>
        <v>0.15120793787748055</v>
      </c>
      <c r="O8" s="6">
        <f>SUM(L8-C8)</f>
        <v>28.49</v>
      </c>
      <c r="P8" s="45">
        <f>SUM(O8/C8)</f>
        <v>1.145096463022508</v>
      </c>
      <c r="Q8" s="7">
        <f>SUM(L8-B8)</f>
        <v>28.99</v>
      </c>
      <c r="R8" s="47">
        <f>SUM(Q8/B8)</f>
        <v>1.1890894175553732</v>
      </c>
    </row>
    <row r="9" spans="1:18" ht="14" x14ac:dyDescent="0.15">
      <c r="A9" s="3"/>
      <c r="B9" s="54"/>
      <c r="C9" s="6"/>
      <c r="D9" s="2"/>
      <c r="E9" s="17"/>
      <c r="F9" s="40"/>
      <c r="G9" s="17"/>
      <c r="H9" s="2"/>
      <c r="I9" s="17"/>
      <c r="J9" s="13"/>
      <c r="K9" s="65"/>
      <c r="L9" s="32"/>
      <c r="O9" s="6"/>
      <c r="P9" s="6"/>
      <c r="Q9" s="7"/>
      <c r="R9" s="7"/>
    </row>
    <row r="10" spans="1:18" ht="14" x14ac:dyDescent="0.15">
      <c r="A10" s="3" t="s">
        <v>10</v>
      </c>
      <c r="B10" s="54"/>
      <c r="C10" s="6"/>
      <c r="D10" s="2"/>
      <c r="E10" s="18"/>
      <c r="F10" s="44"/>
      <c r="G10" s="17"/>
      <c r="H10" s="2"/>
      <c r="I10" s="17"/>
      <c r="J10" s="13"/>
      <c r="K10" s="65"/>
      <c r="L10" s="32"/>
      <c r="M10" s="44" t="s">
        <v>54</v>
      </c>
      <c r="O10" s="76" t="s">
        <v>54</v>
      </c>
      <c r="P10" s="6"/>
      <c r="Q10" s="7"/>
      <c r="R10" s="7"/>
    </row>
    <row r="11" spans="1:18" ht="14" x14ac:dyDescent="0.15">
      <c r="A11" s="2" t="s">
        <v>3</v>
      </c>
      <c r="B11" s="7"/>
      <c r="C11" s="59">
        <v>4.01</v>
      </c>
      <c r="D11" s="5">
        <v>7.36</v>
      </c>
      <c r="E11" s="17">
        <v>10.63</v>
      </c>
      <c r="F11" s="40">
        <v>10.14</v>
      </c>
      <c r="G11" s="26">
        <v>17.559999999999999</v>
      </c>
      <c r="H11" s="13">
        <v>10.3</v>
      </c>
      <c r="I11" s="26">
        <v>12.84</v>
      </c>
      <c r="J11" s="13">
        <v>2.2000000000000002</v>
      </c>
      <c r="K11" s="67">
        <v>7.37</v>
      </c>
      <c r="L11" s="36"/>
      <c r="M11" s="40">
        <f t="shared" ref="M11:M14" si="1">SUM(K11-F11)</f>
        <v>-2.7700000000000005</v>
      </c>
      <c r="N11" s="31">
        <f t="shared" ref="N11:N14" si="2">SUM(M11/F11)</f>
        <v>-0.27317554240631164</v>
      </c>
      <c r="O11" s="6">
        <f t="shared" ref="O11:O14" si="3">SUM(K11-C11)</f>
        <v>3.3600000000000003</v>
      </c>
      <c r="P11" s="45">
        <f>SUM(O11/C11)</f>
        <v>0.83790523690773078</v>
      </c>
      <c r="Q11" s="7"/>
      <c r="R11" s="7"/>
    </row>
    <row r="12" spans="1:18" ht="14" x14ac:dyDescent="0.15">
      <c r="A12" s="2" t="s">
        <v>2</v>
      </c>
      <c r="B12" s="7"/>
      <c r="C12" s="59">
        <v>35.15</v>
      </c>
      <c r="D12" s="5">
        <v>37.28</v>
      </c>
      <c r="E12" s="17">
        <v>37.51</v>
      </c>
      <c r="F12" s="40">
        <v>37.51</v>
      </c>
      <c r="G12" s="26">
        <v>37.51</v>
      </c>
      <c r="H12" s="13">
        <v>37.51</v>
      </c>
      <c r="I12" s="26">
        <v>37.799999999999997</v>
      </c>
      <c r="J12" s="13">
        <v>37.799999999999997</v>
      </c>
      <c r="K12" s="65">
        <v>37.799999999999997</v>
      </c>
      <c r="L12" s="32"/>
      <c r="M12" s="40">
        <f t="shared" si="1"/>
        <v>0.28999999999999915</v>
      </c>
      <c r="N12" s="31">
        <f t="shared" si="2"/>
        <v>7.7312716608904071E-3</v>
      </c>
      <c r="O12" s="6">
        <f t="shared" si="3"/>
        <v>2.6499999999999986</v>
      </c>
      <c r="P12" s="45">
        <f>SUM(O12/C12)</f>
        <v>7.5391180654338516E-2</v>
      </c>
      <c r="Q12" s="7"/>
      <c r="R12" s="7"/>
    </row>
    <row r="13" spans="1:18" ht="14" x14ac:dyDescent="0.15">
      <c r="A13" s="2" t="s">
        <v>6</v>
      </c>
      <c r="B13" s="7"/>
      <c r="C13" s="59">
        <v>20.46</v>
      </c>
      <c r="D13" s="5">
        <v>28.11</v>
      </c>
      <c r="E13" s="17">
        <v>33.08</v>
      </c>
      <c r="F13" s="40">
        <v>31.44</v>
      </c>
      <c r="G13" s="26">
        <v>66.430000000000007</v>
      </c>
      <c r="H13" s="13">
        <v>31.43</v>
      </c>
      <c r="I13" s="26">
        <v>49.45</v>
      </c>
      <c r="J13" s="13">
        <v>16.600000000000001</v>
      </c>
      <c r="K13" s="67">
        <v>29.06</v>
      </c>
      <c r="L13" s="36"/>
      <c r="M13" s="40">
        <f t="shared" si="1"/>
        <v>-2.3800000000000026</v>
      </c>
      <c r="N13" s="31">
        <f t="shared" si="2"/>
        <v>-7.5699745547073871E-2</v>
      </c>
      <c r="O13" s="6">
        <f t="shared" si="3"/>
        <v>8.5999999999999979</v>
      </c>
      <c r="P13" s="45">
        <f>SUM(O13/C13)</f>
        <v>0.42033235581622669</v>
      </c>
      <c r="Q13" s="7"/>
      <c r="R13" s="7"/>
    </row>
    <row r="14" spans="1:18" ht="14" x14ac:dyDescent="0.15">
      <c r="A14" s="2" t="s">
        <v>0</v>
      </c>
      <c r="B14" s="7"/>
      <c r="C14" s="59">
        <v>29.25</v>
      </c>
      <c r="D14" s="5">
        <v>50.27</v>
      </c>
      <c r="E14" s="17">
        <v>51.41</v>
      </c>
      <c r="F14" s="40">
        <v>51.41</v>
      </c>
      <c r="G14" s="26">
        <v>51.41</v>
      </c>
      <c r="H14" s="13">
        <v>51.41</v>
      </c>
      <c r="I14" s="26">
        <v>58.08</v>
      </c>
      <c r="J14" s="13">
        <v>58.08</v>
      </c>
      <c r="K14" s="65">
        <v>58.08</v>
      </c>
      <c r="L14" s="32"/>
      <c r="M14" s="40">
        <f t="shared" si="1"/>
        <v>6.6700000000000017</v>
      </c>
      <c r="N14" s="31">
        <f t="shared" si="2"/>
        <v>0.12974129546780785</v>
      </c>
      <c r="O14" s="6">
        <f t="shared" si="3"/>
        <v>28.83</v>
      </c>
      <c r="P14" s="45">
        <f>SUM(O14/C14)</f>
        <v>0.98564102564102563</v>
      </c>
      <c r="Q14" s="7"/>
      <c r="R14" s="7"/>
    </row>
    <row r="15" spans="1:18" x14ac:dyDescent="0.2">
      <c r="A15" s="2"/>
      <c r="B15" s="7"/>
      <c r="C15" s="6"/>
      <c r="D15" s="2"/>
      <c r="E15" s="17"/>
      <c r="F15" s="40"/>
      <c r="G15" s="17"/>
      <c r="H15" s="2"/>
      <c r="I15" s="17"/>
      <c r="J15" s="15"/>
      <c r="K15" s="65"/>
      <c r="L15" s="32"/>
      <c r="O15" s="6"/>
      <c r="P15" s="6"/>
      <c r="Q15" s="7"/>
      <c r="R15" s="7"/>
    </row>
    <row r="16" spans="1:18" x14ac:dyDescent="0.2">
      <c r="A16" s="3" t="s">
        <v>11</v>
      </c>
      <c r="B16" s="54"/>
      <c r="C16" s="6"/>
      <c r="D16" s="2"/>
      <c r="E16" s="17"/>
      <c r="F16" s="40"/>
      <c r="G16" s="29"/>
      <c r="H16" s="15"/>
      <c r="I16" s="29"/>
      <c r="J16" s="15"/>
      <c r="K16" s="65"/>
      <c r="L16" s="32"/>
      <c r="M16" s="44" t="s">
        <v>54</v>
      </c>
      <c r="O16" s="76" t="s">
        <v>54</v>
      </c>
      <c r="P16" s="6"/>
      <c r="Q16" s="7"/>
      <c r="R16" s="7"/>
    </row>
    <row r="17" spans="1:18" ht="14" x14ac:dyDescent="0.15">
      <c r="A17" s="2" t="s">
        <v>3</v>
      </c>
      <c r="B17" s="7"/>
      <c r="C17" s="59">
        <v>4.21</v>
      </c>
      <c r="D17" s="5">
        <v>7.76</v>
      </c>
      <c r="E17" s="17">
        <v>11.12</v>
      </c>
      <c r="F17" s="40">
        <v>10.65</v>
      </c>
      <c r="G17" s="26">
        <v>17.989999999999998</v>
      </c>
      <c r="H17" s="13">
        <v>10.7</v>
      </c>
      <c r="I17" s="26">
        <v>13.28</v>
      </c>
      <c r="J17" s="13">
        <v>10.3</v>
      </c>
      <c r="K17" s="65">
        <v>7.91</v>
      </c>
      <c r="L17" s="32"/>
      <c r="M17" s="40">
        <f t="shared" ref="M17:M20" si="4">SUM(K17-F17)</f>
        <v>-2.74</v>
      </c>
      <c r="N17" s="31">
        <f t="shared" ref="N17:N20" si="5">SUM(M17/F17)</f>
        <v>-0.25727699530516435</v>
      </c>
      <c r="O17" s="6">
        <f t="shared" ref="O17:O20" si="6">SUM(K17-C17)</f>
        <v>3.7</v>
      </c>
      <c r="P17" s="45">
        <f>SUM(O17/C17)</f>
        <v>0.87885985748218531</v>
      </c>
      <c r="Q17" s="7"/>
      <c r="R17" s="7"/>
    </row>
    <row r="18" spans="1:18" ht="14" x14ac:dyDescent="0.15">
      <c r="A18" s="2" t="s">
        <v>2</v>
      </c>
      <c r="B18" s="7"/>
      <c r="C18" s="59">
        <v>33.19</v>
      </c>
      <c r="D18" s="5">
        <v>32</v>
      </c>
      <c r="E18" s="17">
        <v>33.54</v>
      </c>
      <c r="F18" s="40">
        <v>33.54</v>
      </c>
      <c r="G18" s="26">
        <v>33.54</v>
      </c>
      <c r="H18" s="13">
        <v>33.54</v>
      </c>
      <c r="I18" s="26">
        <v>34.340000000000003</v>
      </c>
      <c r="J18" s="13">
        <v>34.340000000000003</v>
      </c>
      <c r="K18" s="65">
        <v>34.340000000000003</v>
      </c>
      <c r="L18" s="32"/>
      <c r="M18" s="40">
        <f t="shared" si="4"/>
        <v>0.80000000000000426</v>
      </c>
      <c r="N18" s="31">
        <f t="shared" si="5"/>
        <v>2.3852116875372815E-2</v>
      </c>
      <c r="O18" s="6">
        <f t="shared" si="6"/>
        <v>1.1500000000000057</v>
      </c>
      <c r="P18" s="45">
        <f>SUM(O18/C18)</f>
        <v>3.4648990659837474E-2</v>
      </c>
      <c r="Q18" s="7"/>
      <c r="R18" s="7"/>
    </row>
    <row r="19" spans="1:18" ht="14" x14ac:dyDescent="0.15">
      <c r="A19" s="2" t="s">
        <v>6</v>
      </c>
      <c r="B19" s="7"/>
      <c r="C19" s="59">
        <v>21.91</v>
      </c>
      <c r="D19" s="5">
        <v>29.85</v>
      </c>
      <c r="E19" s="17">
        <v>36.799999999999997</v>
      </c>
      <c r="F19" s="40">
        <v>34.94</v>
      </c>
      <c r="G19" s="26">
        <v>71.06</v>
      </c>
      <c r="H19" s="13">
        <v>35.840000000000003</v>
      </c>
      <c r="I19" s="26">
        <v>53.3</v>
      </c>
      <c r="J19" s="13">
        <v>33.200000000000003</v>
      </c>
      <c r="K19" s="65">
        <v>31.72</v>
      </c>
      <c r="L19" s="32"/>
      <c r="M19" s="40">
        <f t="shared" si="4"/>
        <v>-3.2199999999999989</v>
      </c>
      <c r="N19" s="31">
        <f t="shared" si="5"/>
        <v>-9.2157985117343993E-2</v>
      </c>
      <c r="O19" s="6">
        <f t="shared" si="6"/>
        <v>9.8099999999999987</v>
      </c>
      <c r="P19" s="45">
        <f>SUM(O19/C19)</f>
        <v>0.44774075764491095</v>
      </c>
      <c r="Q19" s="7"/>
      <c r="R19" s="7"/>
    </row>
    <row r="20" spans="1:18" ht="14" x14ac:dyDescent="0.15">
      <c r="A20" s="2" t="s">
        <v>0</v>
      </c>
      <c r="B20" s="7"/>
      <c r="C20" s="59">
        <v>29.49</v>
      </c>
      <c r="D20" s="5">
        <v>51.16</v>
      </c>
      <c r="E20" s="17">
        <v>52.4</v>
      </c>
      <c r="F20" s="40">
        <v>52.4</v>
      </c>
      <c r="G20" s="26">
        <v>52.4</v>
      </c>
      <c r="H20" s="13">
        <v>52.4</v>
      </c>
      <c r="I20" s="26">
        <v>59.51</v>
      </c>
      <c r="J20" s="13">
        <v>59.51</v>
      </c>
      <c r="K20" s="74">
        <v>59.51</v>
      </c>
      <c r="L20" s="2"/>
      <c r="M20" s="40">
        <f t="shared" si="4"/>
        <v>7.1099999999999994</v>
      </c>
      <c r="N20" s="31">
        <f t="shared" si="5"/>
        <v>0.13568702290076334</v>
      </c>
      <c r="O20" s="6">
        <f t="shared" si="6"/>
        <v>30.02</v>
      </c>
      <c r="P20" s="45">
        <f>SUM(O20/C20)</f>
        <v>1.0179721939640556</v>
      </c>
      <c r="Q20" s="7"/>
      <c r="R20" s="7"/>
    </row>
    <row r="21" spans="1:18" s="69" customFormat="1" x14ac:dyDescent="0.2">
      <c r="E21" s="71"/>
      <c r="G21" s="72"/>
      <c r="H21" s="73"/>
      <c r="I21" s="72"/>
      <c r="J21" s="73"/>
    </row>
    <row r="22" spans="1:18" s="69" customFormat="1" x14ac:dyDescent="0.2">
      <c r="E22" s="71"/>
      <c r="G22" s="72"/>
      <c r="H22" s="73"/>
      <c r="I22" s="72"/>
      <c r="J22" s="73"/>
    </row>
    <row r="23" spans="1:18" s="69" customFormat="1" x14ac:dyDescent="0.2">
      <c r="E23" s="71"/>
      <c r="G23" s="72"/>
      <c r="H23" s="73"/>
      <c r="I23" s="72"/>
      <c r="J23" s="73"/>
    </row>
    <row r="24" spans="1:18" s="69" customFormat="1" x14ac:dyDescent="0.2">
      <c r="E24" s="71"/>
      <c r="G24" s="72"/>
      <c r="H24" s="73"/>
      <c r="I24" s="72"/>
      <c r="J24" s="73"/>
    </row>
    <row r="25" spans="1:18" s="69" customFormat="1" x14ac:dyDescent="0.2">
      <c r="E25" s="71"/>
      <c r="G25" s="72"/>
      <c r="H25" s="73"/>
      <c r="I25" s="72"/>
      <c r="J25" s="73"/>
    </row>
    <row r="26" spans="1:18" s="69" customFormat="1" x14ac:dyDescent="0.2">
      <c r="E26" s="71"/>
      <c r="G26" s="72"/>
      <c r="H26" s="73"/>
      <c r="I26" s="72"/>
      <c r="J26" s="73"/>
    </row>
    <row r="27" spans="1:18" s="69" customFormat="1" x14ac:dyDescent="0.2">
      <c r="E27" s="71"/>
      <c r="G27" s="72"/>
      <c r="H27" s="73"/>
      <c r="I27" s="72"/>
      <c r="J27" s="73"/>
    </row>
    <row r="28" spans="1:18" s="69" customFormat="1" x14ac:dyDescent="0.2">
      <c r="E28" s="71"/>
      <c r="G28" s="72"/>
      <c r="H28" s="73"/>
      <c r="I28" s="72"/>
      <c r="J28" s="73"/>
    </row>
    <row r="29" spans="1:18" s="69" customFormat="1" x14ac:dyDescent="0.2">
      <c r="E29" s="71"/>
      <c r="G29" s="72"/>
      <c r="H29" s="73"/>
      <c r="I29" s="72"/>
      <c r="J29" s="73"/>
    </row>
    <row r="30" spans="1:18" s="69" customFormat="1" x14ac:dyDescent="0.2">
      <c r="E30" s="71"/>
      <c r="G30" s="72"/>
      <c r="H30" s="73"/>
      <c r="I30" s="72"/>
      <c r="J30" s="73"/>
    </row>
    <row r="31" spans="1:18" s="69" customFormat="1" x14ac:dyDescent="0.2">
      <c r="E31" s="71"/>
      <c r="G31" s="72"/>
      <c r="H31" s="73"/>
      <c r="I31" s="72"/>
      <c r="J31" s="73"/>
    </row>
    <row r="32" spans="1:18" s="69" customFormat="1" x14ac:dyDescent="0.2">
      <c r="E32" s="71"/>
      <c r="G32" s="72"/>
      <c r="H32" s="73"/>
      <c r="I32" s="72"/>
      <c r="J32" s="73"/>
    </row>
    <row r="33" spans="5:10" s="69" customFormat="1" x14ac:dyDescent="0.2">
      <c r="E33" s="71"/>
      <c r="G33" s="72"/>
      <c r="H33" s="73"/>
      <c r="I33" s="72"/>
      <c r="J33" s="73"/>
    </row>
    <row r="34" spans="5:10" s="69" customFormat="1" x14ac:dyDescent="0.2">
      <c r="E34" s="71"/>
      <c r="G34" s="72"/>
      <c r="H34" s="73"/>
      <c r="I34" s="72"/>
      <c r="J34" s="73"/>
    </row>
    <row r="35" spans="5:10" s="69" customFormat="1" x14ac:dyDescent="0.2">
      <c r="E35" s="71"/>
      <c r="G35" s="72"/>
      <c r="H35" s="73"/>
      <c r="I35" s="72"/>
      <c r="J35" s="73"/>
    </row>
    <row r="36" spans="5:10" s="69" customFormat="1" x14ac:dyDescent="0.2">
      <c r="E36" s="71"/>
      <c r="G36" s="72"/>
      <c r="H36" s="73"/>
      <c r="I36" s="72"/>
      <c r="J36" s="73"/>
    </row>
    <row r="37" spans="5:10" s="69" customFormat="1" x14ac:dyDescent="0.2">
      <c r="E37" s="71"/>
      <c r="G37" s="72"/>
      <c r="H37" s="73"/>
      <c r="I37" s="72"/>
      <c r="J37" s="73"/>
    </row>
    <row r="38" spans="5:10" s="69" customFormat="1" x14ac:dyDescent="0.2">
      <c r="E38" s="71"/>
      <c r="G38" s="72"/>
      <c r="H38" s="73"/>
      <c r="I38" s="72"/>
      <c r="J38" s="73"/>
    </row>
    <row r="39" spans="5:10" s="69" customFormat="1" x14ac:dyDescent="0.2">
      <c r="E39" s="71"/>
      <c r="G39" s="72"/>
      <c r="H39" s="73"/>
      <c r="I39" s="72"/>
      <c r="J39" s="73"/>
    </row>
    <row r="40" spans="5:10" s="69" customFormat="1" x14ac:dyDescent="0.2">
      <c r="E40" s="71"/>
      <c r="G40" s="72"/>
      <c r="H40" s="73"/>
      <c r="I40" s="72"/>
      <c r="J40" s="73"/>
    </row>
    <row r="41" spans="5:10" s="69" customFormat="1" x14ac:dyDescent="0.2">
      <c r="E41" s="71"/>
      <c r="G41" s="72"/>
      <c r="H41" s="73"/>
      <c r="I41" s="72"/>
      <c r="J41" s="73"/>
    </row>
    <row r="42" spans="5:10" s="69" customFormat="1" x14ac:dyDescent="0.2">
      <c r="E42" s="71"/>
      <c r="G42" s="72"/>
      <c r="H42" s="73"/>
      <c r="I42" s="72"/>
      <c r="J42" s="73"/>
    </row>
    <row r="43" spans="5:10" s="69" customFormat="1" x14ac:dyDescent="0.2">
      <c r="E43" s="71"/>
      <c r="G43" s="72"/>
      <c r="H43" s="73"/>
      <c r="I43" s="72"/>
      <c r="J43" s="73"/>
    </row>
    <row r="44" spans="5:10" s="69" customFormat="1" x14ac:dyDescent="0.2">
      <c r="E44" s="71"/>
      <c r="G44" s="72"/>
      <c r="H44" s="73"/>
      <c r="I44" s="72"/>
      <c r="J44" s="73"/>
    </row>
    <row r="45" spans="5:10" s="69" customFormat="1" x14ac:dyDescent="0.2">
      <c r="E45" s="71"/>
      <c r="G45" s="72"/>
      <c r="H45" s="73"/>
      <c r="I45" s="72"/>
      <c r="J45" s="73"/>
    </row>
    <row r="46" spans="5:10" s="69" customFormat="1" x14ac:dyDescent="0.2">
      <c r="E46" s="71"/>
      <c r="G46" s="72"/>
      <c r="H46" s="73"/>
      <c r="I46" s="72"/>
      <c r="J46" s="73"/>
    </row>
    <row r="47" spans="5:10" s="69" customFormat="1" x14ac:dyDescent="0.2">
      <c r="E47" s="71"/>
      <c r="G47" s="72"/>
      <c r="H47" s="73"/>
      <c r="I47" s="72"/>
      <c r="J47" s="73"/>
    </row>
    <row r="48" spans="5:10" s="69" customFormat="1" x14ac:dyDescent="0.2">
      <c r="E48" s="71"/>
      <c r="G48" s="72"/>
      <c r="H48" s="73"/>
      <c r="I48" s="72"/>
      <c r="J48" s="73"/>
    </row>
    <row r="49" spans="5:10" s="69" customFormat="1" x14ac:dyDescent="0.2">
      <c r="E49" s="71"/>
      <c r="G49" s="72"/>
      <c r="H49" s="73"/>
      <c r="I49" s="72"/>
      <c r="J49" s="73"/>
    </row>
    <row r="50" spans="5:10" s="69" customFormat="1" x14ac:dyDescent="0.2">
      <c r="E50" s="71"/>
      <c r="G50" s="72"/>
      <c r="H50" s="73"/>
      <c r="I50" s="72"/>
      <c r="J50" s="73"/>
    </row>
    <row r="51" spans="5:10" s="69" customFormat="1" x14ac:dyDescent="0.2">
      <c r="E51" s="71"/>
      <c r="G51" s="72"/>
      <c r="H51" s="73"/>
      <c r="I51" s="72"/>
      <c r="J51" s="73"/>
    </row>
    <row r="52" spans="5:10" s="69" customFormat="1" x14ac:dyDescent="0.2">
      <c r="E52" s="71"/>
      <c r="G52" s="72"/>
      <c r="H52" s="73"/>
      <c r="I52" s="72"/>
      <c r="J52" s="73"/>
    </row>
    <row r="53" spans="5:10" s="69" customFormat="1" x14ac:dyDescent="0.2">
      <c r="E53" s="71"/>
      <c r="G53" s="72"/>
      <c r="H53" s="73"/>
      <c r="I53" s="72"/>
      <c r="J53" s="73"/>
    </row>
    <row r="54" spans="5:10" s="69" customFormat="1" x14ac:dyDescent="0.2">
      <c r="E54" s="71"/>
      <c r="G54" s="72"/>
      <c r="H54" s="73"/>
      <c r="I54" s="72"/>
      <c r="J54" s="73"/>
    </row>
    <row r="55" spans="5:10" s="69" customFormat="1" x14ac:dyDescent="0.2">
      <c r="E55" s="71"/>
      <c r="G55" s="72"/>
      <c r="H55" s="73"/>
      <c r="I55" s="72"/>
      <c r="J55" s="73"/>
    </row>
    <row r="56" spans="5:10" s="69" customFormat="1" x14ac:dyDescent="0.2">
      <c r="E56" s="71"/>
      <c r="G56" s="72"/>
      <c r="H56" s="73"/>
      <c r="I56" s="72"/>
      <c r="J56" s="73"/>
    </row>
    <row r="57" spans="5:10" s="69" customFormat="1" x14ac:dyDescent="0.2">
      <c r="E57" s="71"/>
      <c r="G57" s="72"/>
      <c r="H57" s="73"/>
      <c r="I57" s="72"/>
      <c r="J57" s="73"/>
    </row>
    <row r="58" spans="5:10" s="69" customFormat="1" x14ac:dyDescent="0.2">
      <c r="E58" s="71"/>
      <c r="G58" s="72"/>
      <c r="H58" s="73"/>
      <c r="I58" s="72"/>
      <c r="J58" s="73"/>
    </row>
    <row r="59" spans="5:10" s="69" customFormat="1" x14ac:dyDescent="0.2">
      <c r="E59" s="71"/>
      <c r="G59" s="72"/>
      <c r="H59" s="73"/>
      <c r="I59" s="72"/>
      <c r="J59" s="73"/>
    </row>
    <row r="60" spans="5:10" s="69" customFormat="1" x14ac:dyDescent="0.2">
      <c r="E60" s="71"/>
      <c r="G60" s="72"/>
      <c r="H60" s="73"/>
      <c r="I60" s="72"/>
      <c r="J60" s="73"/>
    </row>
    <row r="61" spans="5:10" s="69" customFormat="1" x14ac:dyDescent="0.2">
      <c r="E61" s="71"/>
      <c r="G61" s="72"/>
      <c r="H61" s="73"/>
      <c r="I61" s="72"/>
      <c r="J61" s="73"/>
    </row>
    <row r="62" spans="5:10" s="69" customFormat="1" x14ac:dyDescent="0.2">
      <c r="E62" s="71"/>
      <c r="G62" s="72"/>
      <c r="H62" s="73"/>
      <c r="I62" s="72"/>
      <c r="J62" s="73"/>
    </row>
    <row r="63" spans="5:10" s="69" customFormat="1" x14ac:dyDescent="0.2">
      <c r="E63" s="71"/>
      <c r="G63" s="72"/>
      <c r="H63" s="73"/>
      <c r="I63" s="72"/>
      <c r="J63" s="73"/>
    </row>
    <row r="64" spans="5:10" s="69" customFormat="1" x14ac:dyDescent="0.2">
      <c r="E64" s="71"/>
      <c r="G64" s="72"/>
      <c r="H64" s="73"/>
      <c r="I64" s="72"/>
      <c r="J64" s="73"/>
    </row>
    <row r="65" spans="5:10" s="69" customFormat="1" x14ac:dyDescent="0.2">
      <c r="E65" s="71"/>
      <c r="G65" s="72"/>
      <c r="H65" s="73"/>
      <c r="I65" s="72"/>
      <c r="J65" s="73"/>
    </row>
    <row r="66" spans="5:10" s="69" customFormat="1" x14ac:dyDescent="0.2">
      <c r="E66" s="71"/>
      <c r="G66" s="72"/>
      <c r="H66" s="73"/>
      <c r="I66" s="72"/>
      <c r="J66" s="73"/>
    </row>
    <row r="67" spans="5:10" s="69" customFormat="1" x14ac:dyDescent="0.2">
      <c r="E67" s="71"/>
      <c r="G67" s="72"/>
      <c r="H67" s="73"/>
      <c r="I67" s="72"/>
      <c r="J67" s="73"/>
    </row>
    <row r="68" spans="5:10" s="69" customFormat="1" x14ac:dyDescent="0.2">
      <c r="E68" s="71"/>
      <c r="G68" s="72"/>
      <c r="H68" s="73"/>
      <c r="I68" s="72"/>
      <c r="J68" s="73"/>
    </row>
    <row r="69" spans="5:10" s="69" customFormat="1" x14ac:dyDescent="0.2">
      <c r="E69" s="71"/>
      <c r="G69" s="72"/>
      <c r="H69" s="73"/>
      <c r="I69" s="72"/>
      <c r="J69" s="73"/>
    </row>
    <row r="70" spans="5:10" s="69" customFormat="1" x14ac:dyDescent="0.2">
      <c r="E70" s="71"/>
      <c r="G70" s="72"/>
      <c r="H70" s="73"/>
      <c r="I70" s="72"/>
      <c r="J70" s="73"/>
    </row>
    <row r="71" spans="5:10" s="69" customFormat="1" x14ac:dyDescent="0.2">
      <c r="E71" s="71"/>
      <c r="G71" s="72"/>
      <c r="H71" s="73"/>
      <c r="I71" s="72"/>
      <c r="J71" s="73"/>
    </row>
    <row r="72" spans="5:10" s="69" customFormat="1" x14ac:dyDescent="0.2">
      <c r="E72" s="71"/>
      <c r="G72" s="72"/>
      <c r="H72" s="73"/>
      <c r="I72" s="72"/>
      <c r="J72" s="73"/>
    </row>
    <row r="73" spans="5:10" s="69" customFormat="1" x14ac:dyDescent="0.2">
      <c r="E73" s="71"/>
      <c r="G73" s="72"/>
      <c r="H73" s="73"/>
      <c r="I73" s="72"/>
      <c r="J73" s="73"/>
    </row>
    <row r="74" spans="5:10" s="69" customFormat="1" x14ac:dyDescent="0.2">
      <c r="E74" s="71"/>
      <c r="G74" s="72"/>
      <c r="H74" s="73"/>
      <c r="I74" s="72"/>
      <c r="J74" s="73"/>
    </row>
    <row r="75" spans="5:10" s="69" customFormat="1" x14ac:dyDescent="0.2">
      <c r="E75" s="71"/>
      <c r="G75" s="72"/>
      <c r="H75" s="73"/>
      <c r="I75" s="72"/>
      <c r="J75" s="73"/>
    </row>
    <row r="76" spans="5:10" s="69" customFormat="1" x14ac:dyDescent="0.2">
      <c r="E76" s="71"/>
      <c r="G76" s="72"/>
      <c r="H76" s="73"/>
      <c r="I76" s="72"/>
      <c r="J76" s="73"/>
    </row>
    <row r="77" spans="5:10" s="69" customFormat="1" x14ac:dyDescent="0.2">
      <c r="E77" s="71"/>
      <c r="G77" s="72"/>
      <c r="H77" s="73"/>
      <c r="I77" s="72"/>
      <c r="J77" s="73"/>
    </row>
    <row r="78" spans="5:10" s="69" customFormat="1" x14ac:dyDescent="0.2">
      <c r="E78" s="71"/>
      <c r="G78" s="72"/>
      <c r="H78" s="73"/>
      <c r="I78" s="72"/>
      <c r="J78" s="73"/>
    </row>
    <row r="79" spans="5:10" s="69" customFormat="1" x14ac:dyDescent="0.2">
      <c r="E79" s="71"/>
      <c r="G79" s="72"/>
      <c r="H79" s="73"/>
      <c r="I79" s="72"/>
      <c r="J79" s="73"/>
    </row>
    <row r="80" spans="5:10" s="69" customFormat="1" x14ac:dyDescent="0.2">
      <c r="E80" s="71"/>
      <c r="G80" s="72"/>
      <c r="H80" s="73"/>
      <c r="I80" s="72"/>
      <c r="J80" s="73"/>
    </row>
    <row r="81" spans="5:10" s="69" customFormat="1" x14ac:dyDescent="0.2">
      <c r="E81" s="71"/>
      <c r="G81" s="72"/>
      <c r="H81" s="73"/>
      <c r="I81" s="72"/>
      <c r="J81" s="73"/>
    </row>
    <row r="82" spans="5:10" s="69" customFormat="1" x14ac:dyDescent="0.2">
      <c r="E82" s="71"/>
      <c r="G82" s="72"/>
      <c r="H82" s="73"/>
      <c r="I82" s="72"/>
      <c r="J82" s="73"/>
    </row>
    <row r="83" spans="5:10" s="69" customFormat="1" x14ac:dyDescent="0.2">
      <c r="E83" s="71"/>
      <c r="G83" s="72"/>
      <c r="H83" s="73"/>
      <c r="I83" s="72"/>
      <c r="J83" s="73"/>
    </row>
    <row r="84" spans="5:10" s="69" customFormat="1" x14ac:dyDescent="0.2">
      <c r="E84" s="71"/>
      <c r="G84" s="72"/>
      <c r="H84" s="73"/>
      <c r="I84" s="72"/>
      <c r="J84" s="73"/>
    </row>
    <row r="85" spans="5:10" s="69" customFormat="1" x14ac:dyDescent="0.2">
      <c r="E85" s="71"/>
      <c r="G85" s="72"/>
      <c r="H85" s="73"/>
      <c r="I85" s="72"/>
      <c r="J85" s="73"/>
    </row>
    <row r="86" spans="5:10" s="69" customFormat="1" x14ac:dyDescent="0.2">
      <c r="E86" s="71"/>
      <c r="G86" s="72"/>
      <c r="H86" s="73"/>
      <c r="I86" s="72"/>
      <c r="J86" s="73"/>
    </row>
    <row r="87" spans="5:10" s="69" customFormat="1" x14ac:dyDescent="0.2">
      <c r="E87" s="71"/>
      <c r="G87" s="72"/>
      <c r="H87" s="73"/>
      <c r="I87" s="72"/>
      <c r="J87" s="73"/>
    </row>
    <row r="88" spans="5:10" s="69" customFormat="1" x14ac:dyDescent="0.2">
      <c r="E88" s="71"/>
      <c r="G88" s="72"/>
      <c r="H88" s="73"/>
      <c r="I88" s="72"/>
      <c r="J88" s="73"/>
    </row>
    <row r="89" spans="5:10" s="69" customFormat="1" x14ac:dyDescent="0.2">
      <c r="E89" s="71"/>
      <c r="G89" s="72"/>
      <c r="H89" s="73"/>
      <c r="I89" s="72"/>
      <c r="J89" s="73"/>
    </row>
    <row r="90" spans="5:10" s="69" customFormat="1" x14ac:dyDescent="0.2">
      <c r="E90" s="71"/>
      <c r="G90" s="72"/>
      <c r="H90" s="73"/>
      <c r="I90" s="72"/>
      <c r="J90" s="73"/>
    </row>
    <row r="91" spans="5:10" s="69" customFormat="1" x14ac:dyDescent="0.2">
      <c r="E91" s="71"/>
      <c r="G91" s="72"/>
      <c r="H91" s="73"/>
      <c r="I91" s="72"/>
      <c r="J91" s="73"/>
    </row>
    <row r="92" spans="5:10" s="69" customFormat="1" x14ac:dyDescent="0.2">
      <c r="E92" s="71"/>
      <c r="G92" s="72"/>
      <c r="H92" s="73"/>
      <c r="I92" s="72"/>
      <c r="J92" s="73"/>
    </row>
    <row r="93" spans="5:10" s="69" customFormat="1" x14ac:dyDescent="0.2">
      <c r="E93" s="71"/>
      <c r="G93" s="72"/>
      <c r="H93" s="73"/>
      <c r="I93" s="72"/>
      <c r="J93" s="73"/>
    </row>
    <row r="94" spans="5:10" s="69" customFormat="1" x14ac:dyDescent="0.2">
      <c r="E94" s="71"/>
      <c r="G94" s="72"/>
      <c r="H94" s="73"/>
      <c r="I94" s="72"/>
      <c r="J94" s="73"/>
    </row>
    <row r="95" spans="5:10" s="69" customFormat="1" x14ac:dyDescent="0.2">
      <c r="E95" s="71"/>
      <c r="G95" s="72"/>
      <c r="H95" s="73"/>
      <c r="I95" s="72"/>
      <c r="J95" s="73"/>
    </row>
    <row r="96" spans="5:10" s="69" customFormat="1" x14ac:dyDescent="0.2">
      <c r="E96" s="71"/>
      <c r="G96" s="72"/>
      <c r="H96" s="73"/>
      <c r="I96" s="72"/>
      <c r="J96" s="73"/>
    </row>
    <row r="97" spans="5:10" s="69" customFormat="1" x14ac:dyDescent="0.2">
      <c r="E97" s="71"/>
      <c r="G97" s="72"/>
      <c r="H97" s="73"/>
      <c r="I97" s="72"/>
      <c r="J97" s="73"/>
    </row>
    <row r="98" spans="5:10" s="69" customFormat="1" x14ac:dyDescent="0.2">
      <c r="E98" s="71"/>
      <c r="G98" s="72"/>
      <c r="H98" s="73"/>
      <c r="I98" s="72"/>
      <c r="J98" s="73"/>
    </row>
    <row r="99" spans="5:10" s="69" customFormat="1" x14ac:dyDescent="0.2">
      <c r="E99" s="71"/>
      <c r="G99" s="72"/>
      <c r="H99" s="73"/>
      <c r="I99" s="72"/>
      <c r="J99" s="73"/>
    </row>
    <row r="100" spans="5:10" s="69" customFormat="1" x14ac:dyDescent="0.2">
      <c r="E100" s="71"/>
      <c r="G100" s="72"/>
      <c r="H100" s="73"/>
      <c r="I100" s="72"/>
      <c r="J100" s="73"/>
    </row>
    <row r="101" spans="5:10" s="69" customFormat="1" x14ac:dyDescent="0.2">
      <c r="E101" s="71"/>
      <c r="G101" s="72"/>
      <c r="H101" s="73"/>
      <c r="I101" s="72"/>
      <c r="J101" s="73"/>
    </row>
    <row r="102" spans="5:10" s="69" customFormat="1" x14ac:dyDescent="0.2">
      <c r="E102" s="71"/>
      <c r="G102" s="72"/>
      <c r="H102" s="73"/>
      <c r="I102" s="72"/>
      <c r="J102" s="73"/>
    </row>
    <row r="103" spans="5:10" s="69" customFormat="1" x14ac:dyDescent="0.2">
      <c r="E103" s="71"/>
      <c r="G103" s="72"/>
      <c r="H103" s="73"/>
      <c r="I103" s="72"/>
      <c r="J103" s="73"/>
    </row>
    <row r="104" spans="5:10" s="69" customFormat="1" x14ac:dyDescent="0.2">
      <c r="E104" s="71"/>
      <c r="G104" s="72"/>
      <c r="H104" s="73"/>
      <c r="I104" s="72"/>
      <c r="J104" s="73"/>
    </row>
    <row r="105" spans="5:10" s="69" customFormat="1" x14ac:dyDescent="0.2">
      <c r="E105" s="71"/>
      <c r="G105" s="72"/>
      <c r="H105" s="73"/>
      <c r="I105" s="72"/>
      <c r="J105" s="73"/>
    </row>
    <row r="106" spans="5:10" s="69" customFormat="1" x14ac:dyDescent="0.2">
      <c r="E106" s="71"/>
      <c r="G106" s="72"/>
      <c r="H106" s="73"/>
      <c r="I106" s="72"/>
      <c r="J106" s="73"/>
    </row>
    <row r="107" spans="5:10" s="69" customFormat="1" x14ac:dyDescent="0.2">
      <c r="E107" s="71"/>
      <c r="G107" s="72"/>
      <c r="H107" s="73"/>
      <c r="I107" s="72"/>
      <c r="J107" s="73"/>
    </row>
    <row r="108" spans="5:10" s="69" customFormat="1" x14ac:dyDescent="0.2">
      <c r="E108" s="71"/>
      <c r="G108" s="72"/>
      <c r="H108" s="73"/>
      <c r="I108" s="72"/>
      <c r="J108" s="73"/>
    </row>
    <row r="109" spans="5:10" s="69" customFormat="1" x14ac:dyDescent="0.2">
      <c r="E109" s="71"/>
      <c r="G109" s="72"/>
      <c r="H109" s="73"/>
      <c r="I109" s="72"/>
      <c r="J109" s="73"/>
    </row>
    <row r="110" spans="5:10" s="69" customFormat="1" x14ac:dyDescent="0.2">
      <c r="E110" s="71"/>
      <c r="G110" s="72"/>
      <c r="H110" s="73"/>
      <c r="I110" s="72"/>
      <c r="J110" s="73"/>
    </row>
    <row r="111" spans="5:10" s="69" customFormat="1" x14ac:dyDescent="0.2">
      <c r="E111" s="71"/>
      <c r="G111" s="72"/>
      <c r="H111" s="73"/>
      <c r="I111" s="72"/>
      <c r="J111" s="73"/>
    </row>
    <row r="112" spans="5:10" s="69" customFormat="1" x14ac:dyDescent="0.2">
      <c r="E112" s="71"/>
      <c r="G112" s="72"/>
      <c r="H112" s="73"/>
      <c r="I112" s="72"/>
      <c r="J112" s="73"/>
    </row>
    <row r="113" spans="5:10" s="69" customFormat="1" x14ac:dyDescent="0.2">
      <c r="E113" s="71"/>
      <c r="G113" s="72"/>
      <c r="H113" s="73"/>
      <c r="I113" s="72"/>
      <c r="J113" s="73"/>
    </row>
    <row r="114" spans="5:10" s="69" customFormat="1" x14ac:dyDescent="0.2">
      <c r="E114" s="71"/>
      <c r="G114" s="72"/>
      <c r="H114" s="73"/>
      <c r="I114" s="72"/>
      <c r="J114" s="73"/>
    </row>
    <row r="115" spans="5:10" s="69" customFormat="1" x14ac:dyDescent="0.2">
      <c r="E115" s="71"/>
      <c r="G115" s="72"/>
      <c r="H115" s="73"/>
      <c r="I115" s="72"/>
      <c r="J115" s="73"/>
    </row>
    <row r="116" spans="5:10" s="69" customFormat="1" x14ac:dyDescent="0.2">
      <c r="E116" s="71"/>
      <c r="G116" s="72"/>
      <c r="H116" s="73"/>
      <c r="I116" s="72"/>
      <c r="J116" s="73"/>
    </row>
    <row r="117" spans="5:10" s="69" customFormat="1" x14ac:dyDescent="0.2">
      <c r="E117" s="71"/>
      <c r="G117" s="72"/>
      <c r="H117" s="73"/>
      <c r="I117" s="72"/>
      <c r="J117" s="73"/>
    </row>
    <row r="118" spans="5:10" s="69" customFormat="1" x14ac:dyDescent="0.2">
      <c r="E118" s="71"/>
      <c r="G118" s="72"/>
      <c r="H118" s="73"/>
      <c r="I118" s="72"/>
      <c r="J118" s="73"/>
    </row>
    <row r="119" spans="5:10" s="69" customFormat="1" x14ac:dyDescent="0.2">
      <c r="E119" s="71"/>
      <c r="G119" s="72"/>
      <c r="H119" s="73"/>
      <c r="I119" s="72"/>
      <c r="J119" s="73"/>
    </row>
    <row r="120" spans="5:10" s="69" customFormat="1" x14ac:dyDescent="0.2">
      <c r="E120" s="71"/>
      <c r="G120" s="72"/>
      <c r="H120" s="73"/>
      <c r="I120" s="72"/>
      <c r="J120" s="73"/>
    </row>
    <row r="121" spans="5:10" s="69" customFormat="1" x14ac:dyDescent="0.2">
      <c r="E121" s="71"/>
      <c r="G121" s="72"/>
      <c r="H121" s="73"/>
      <c r="I121" s="72"/>
      <c r="J121" s="73"/>
    </row>
    <row r="122" spans="5:10" s="69" customFormat="1" x14ac:dyDescent="0.2">
      <c r="E122" s="71"/>
      <c r="G122" s="72"/>
      <c r="H122" s="73"/>
      <c r="I122" s="72"/>
      <c r="J122" s="73"/>
    </row>
    <row r="123" spans="5:10" s="69" customFormat="1" x14ac:dyDescent="0.2">
      <c r="E123" s="71"/>
      <c r="G123" s="72"/>
      <c r="H123" s="73"/>
      <c r="I123" s="72"/>
      <c r="J123" s="73"/>
    </row>
    <row r="124" spans="5:10" s="69" customFormat="1" x14ac:dyDescent="0.2">
      <c r="E124" s="71"/>
      <c r="G124" s="72"/>
      <c r="H124" s="73"/>
      <c r="I124" s="72"/>
      <c r="J124" s="73"/>
    </row>
    <row r="125" spans="5:10" s="69" customFormat="1" x14ac:dyDescent="0.2">
      <c r="E125" s="71"/>
      <c r="G125" s="72"/>
      <c r="H125" s="73"/>
      <c r="I125" s="72"/>
      <c r="J125" s="73"/>
    </row>
    <row r="126" spans="5:10" s="69" customFormat="1" x14ac:dyDescent="0.2">
      <c r="E126" s="71"/>
      <c r="G126" s="72"/>
      <c r="H126" s="73"/>
      <c r="I126" s="72"/>
      <c r="J126" s="73"/>
    </row>
    <row r="127" spans="5:10" s="69" customFormat="1" x14ac:dyDescent="0.2">
      <c r="E127" s="71"/>
      <c r="G127" s="72"/>
      <c r="H127" s="73"/>
      <c r="I127" s="72"/>
      <c r="J127" s="73"/>
    </row>
    <row r="128" spans="5:10" s="69" customFormat="1" x14ac:dyDescent="0.2">
      <c r="E128" s="71"/>
      <c r="G128" s="72"/>
      <c r="H128" s="73"/>
      <c r="I128" s="72"/>
      <c r="J128" s="73"/>
    </row>
    <row r="129" spans="5:14" s="69" customFormat="1" x14ac:dyDescent="0.2">
      <c r="E129" s="71"/>
      <c r="G129" s="72"/>
      <c r="H129" s="73"/>
      <c r="I129" s="72"/>
      <c r="J129" s="73"/>
    </row>
    <row r="130" spans="5:14" s="69" customFormat="1" x14ac:dyDescent="0.2">
      <c r="E130" s="71"/>
      <c r="G130" s="72"/>
      <c r="H130" s="73"/>
      <c r="I130" s="72"/>
      <c r="J130" s="73"/>
    </row>
    <row r="131" spans="5:14" s="69" customFormat="1" x14ac:dyDescent="0.2">
      <c r="E131" s="71"/>
      <c r="G131" s="72"/>
      <c r="H131" s="73"/>
      <c r="I131" s="72"/>
      <c r="J131" s="73"/>
    </row>
    <row r="132" spans="5:14" x14ac:dyDescent="0.2">
      <c r="M132" s="70"/>
      <c r="N132" s="70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4D20C-1F7C-5D43-A092-93D61BE26B8A}">
  <dimension ref="A1:L49"/>
  <sheetViews>
    <sheetView topLeftCell="A15" workbookViewId="0">
      <selection activeCell="E39" sqref="E39"/>
    </sheetView>
  </sheetViews>
  <sheetFormatPr baseColWidth="10" defaultRowHeight="16" x14ac:dyDescent="0.2"/>
  <cols>
    <col min="1" max="1" width="40" style="1" customWidth="1"/>
    <col min="2" max="3" width="12.83203125" style="1" customWidth="1"/>
    <col min="4" max="4" width="12.83203125" style="25" customWidth="1"/>
    <col min="5" max="5" width="12.83203125" style="1" customWidth="1"/>
    <col min="6" max="6" width="12.83203125" style="30" customWidth="1"/>
    <col min="7" max="7" width="12.83203125" customWidth="1"/>
    <col min="8" max="8" width="12.83203125" style="30" customWidth="1"/>
    <col min="9" max="9" width="12.83203125" customWidth="1"/>
    <col min="10" max="10" width="12.83203125" style="1" customWidth="1"/>
    <col min="11" max="11" width="12.83203125" style="2" customWidth="1"/>
    <col min="12" max="12" width="43.6640625" style="2" customWidth="1"/>
    <col min="13" max="16384" width="10.83203125" style="1"/>
  </cols>
  <sheetData>
    <row r="1" spans="1:12" ht="14" x14ac:dyDescent="0.15">
      <c r="A1" s="60" t="s">
        <v>53</v>
      </c>
      <c r="B1" s="61"/>
      <c r="C1" s="61"/>
      <c r="D1" s="61"/>
      <c r="E1" s="61"/>
      <c r="F1" s="62"/>
      <c r="G1" s="62"/>
      <c r="H1" s="62"/>
      <c r="I1" s="62"/>
      <c r="J1" s="63"/>
      <c r="K1" s="61"/>
      <c r="L1" s="61"/>
    </row>
    <row r="2" spans="1:12" ht="14" x14ac:dyDescent="0.15">
      <c r="A2" s="16" t="s">
        <v>27</v>
      </c>
      <c r="B2" s="2" t="s">
        <v>20</v>
      </c>
      <c r="C2" s="2" t="s">
        <v>19</v>
      </c>
      <c r="D2" s="17" t="s">
        <v>19</v>
      </c>
      <c r="E2" s="2" t="s">
        <v>24</v>
      </c>
      <c r="F2" s="26" t="s">
        <v>20</v>
      </c>
      <c r="G2" s="13" t="s">
        <v>22</v>
      </c>
      <c r="H2" s="26" t="s">
        <v>20</v>
      </c>
      <c r="I2" s="13" t="s">
        <v>21</v>
      </c>
      <c r="J2" s="32" t="s">
        <v>20</v>
      </c>
    </row>
    <row r="3" spans="1:12" ht="14" x14ac:dyDescent="0.15">
      <c r="A3" s="16"/>
      <c r="B3" s="2"/>
      <c r="C3" s="2"/>
      <c r="D3" s="17"/>
      <c r="E3" s="2"/>
      <c r="F3" s="26"/>
      <c r="G3" s="13"/>
      <c r="H3" s="26"/>
      <c r="I3" s="13"/>
      <c r="J3" s="32"/>
    </row>
    <row r="4" spans="1:12" ht="14" x14ac:dyDescent="0.15">
      <c r="A4" s="3" t="s">
        <v>9</v>
      </c>
      <c r="B4" s="2"/>
      <c r="C4" s="2"/>
      <c r="D4" s="18"/>
      <c r="E4" s="3"/>
      <c r="F4" s="27"/>
      <c r="G4" s="12"/>
      <c r="H4" s="27"/>
      <c r="I4" s="12"/>
      <c r="J4" s="32"/>
    </row>
    <row r="5" spans="1:12" ht="47" customHeight="1" x14ac:dyDescent="0.15">
      <c r="A5" s="2"/>
      <c r="B5" s="4" t="s">
        <v>33</v>
      </c>
      <c r="C5" s="4" t="s">
        <v>28</v>
      </c>
      <c r="D5" s="19" t="s">
        <v>29</v>
      </c>
      <c r="E5" s="4" t="s">
        <v>23</v>
      </c>
      <c r="F5" s="28" t="s">
        <v>30</v>
      </c>
      <c r="G5" s="14" t="s">
        <v>25</v>
      </c>
      <c r="H5" s="28" t="s">
        <v>31</v>
      </c>
      <c r="I5" s="14" t="s">
        <v>26</v>
      </c>
      <c r="J5" s="33" t="s">
        <v>32</v>
      </c>
      <c r="K5" s="4" t="s">
        <v>38</v>
      </c>
    </row>
    <row r="6" spans="1:12" ht="14" x14ac:dyDescent="0.15">
      <c r="A6" s="2" t="s">
        <v>3</v>
      </c>
      <c r="B6" s="5">
        <v>4.07</v>
      </c>
      <c r="C6" s="5">
        <v>7.37</v>
      </c>
      <c r="D6" s="17">
        <v>10.3</v>
      </c>
      <c r="E6" s="2">
        <v>9.9</v>
      </c>
      <c r="F6" s="26">
        <v>17.079999999999998</v>
      </c>
      <c r="G6" s="13">
        <v>9.84</v>
      </c>
      <c r="H6" s="26">
        <v>12.61</v>
      </c>
      <c r="I6" s="13">
        <v>10.3</v>
      </c>
      <c r="J6" s="32">
        <v>7.51</v>
      </c>
      <c r="L6" s="2" t="s">
        <v>3</v>
      </c>
    </row>
    <row r="7" spans="1:12" ht="14" x14ac:dyDescent="0.15">
      <c r="A7" s="2" t="s">
        <v>2</v>
      </c>
      <c r="B7" s="5">
        <v>26.12</v>
      </c>
      <c r="C7" s="5">
        <v>27.22</v>
      </c>
      <c r="D7" s="17">
        <v>28.49</v>
      </c>
      <c r="E7" s="2">
        <v>28.49</v>
      </c>
      <c r="F7" s="26">
        <v>28.49</v>
      </c>
      <c r="G7" s="13">
        <v>28.49</v>
      </c>
      <c r="H7" s="26">
        <v>29.11</v>
      </c>
      <c r="I7" s="13">
        <v>29.11</v>
      </c>
      <c r="J7" s="32">
        <v>29.11</v>
      </c>
      <c r="L7" s="2" t="s">
        <v>2</v>
      </c>
    </row>
    <row r="8" spans="1:12" ht="14" x14ac:dyDescent="0.15">
      <c r="A8" s="2" t="s">
        <v>1</v>
      </c>
      <c r="B8" s="5">
        <v>20.8</v>
      </c>
      <c r="C8" s="5">
        <v>28.34</v>
      </c>
      <c r="D8" s="17">
        <v>34</v>
      </c>
      <c r="E8" s="2">
        <v>32.36</v>
      </c>
      <c r="F8" s="26">
        <v>67.47</v>
      </c>
      <c r="G8" s="13">
        <v>32.42</v>
      </c>
      <c r="H8" s="26">
        <v>50.6</v>
      </c>
      <c r="I8" s="13">
        <v>33.200000000000003</v>
      </c>
      <c r="J8" s="32">
        <v>30.11</v>
      </c>
      <c r="L8" s="2" t="s">
        <v>1</v>
      </c>
    </row>
    <row r="9" spans="1:12" ht="14" x14ac:dyDescent="0.15">
      <c r="A9" s="2" t="s">
        <v>0</v>
      </c>
      <c r="B9" s="5">
        <v>24.88</v>
      </c>
      <c r="C9" s="5">
        <v>45.34</v>
      </c>
      <c r="D9" s="17">
        <v>46.36</v>
      </c>
      <c r="E9" s="2">
        <v>46.36</v>
      </c>
      <c r="F9" s="26">
        <v>46.36</v>
      </c>
      <c r="G9" s="13">
        <v>46.36</v>
      </c>
      <c r="H9" s="26">
        <v>52.97</v>
      </c>
      <c r="I9" s="13">
        <v>52.97</v>
      </c>
      <c r="J9" s="32">
        <v>52.97</v>
      </c>
      <c r="L9" s="2" t="s">
        <v>0</v>
      </c>
    </row>
    <row r="10" spans="1:12" s="42" customFormat="1" ht="14" x14ac:dyDescent="0.15">
      <c r="A10" s="8" t="s">
        <v>18</v>
      </c>
      <c r="B10" s="8">
        <f>B7+B9+B11</f>
        <v>75.87</v>
      </c>
      <c r="C10" s="8">
        <f>C7+C9+C11</f>
        <v>108.27000000000001</v>
      </c>
      <c r="D10" s="20">
        <f t="shared" ref="D10:I10" si="0">(D7*7)+(D9*7)+D11</f>
        <v>568.24999999999989</v>
      </c>
      <c r="E10" s="8">
        <f t="shared" si="0"/>
        <v>566.20999999999992</v>
      </c>
      <c r="F10" s="20">
        <f t="shared" si="0"/>
        <v>608.49999999999989</v>
      </c>
      <c r="G10" s="8">
        <f t="shared" si="0"/>
        <v>566.20999999999992</v>
      </c>
      <c r="H10" s="20">
        <f t="shared" si="0"/>
        <v>637.77</v>
      </c>
      <c r="I10" s="8">
        <f t="shared" si="0"/>
        <v>618.05999999999995</v>
      </c>
      <c r="J10" s="34">
        <f>(J7*7)+(J9*7)+J11</f>
        <v>612.17999999999995</v>
      </c>
      <c r="K10" s="8"/>
      <c r="L10" s="8" t="s">
        <v>18</v>
      </c>
    </row>
    <row r="11" spans="1:12" s="42" customFormat="1" ht="14" x14ac:dyDescent="0.15">
      <c r="A11" s="8" t="s">
        <v>5</v>
      </c>
      <c r="B11" s="8">
        <f t="shared" ref="B11:I11" si="1">SUM(B6+B8)</f>
        <v>24.87</v>
      </c>
      <c r="C11" s="8">
        <f t="shared" si="1"/>
        <v>35.71</v>
      </c>
      <c r="D11" s="20">
        <f t="shared" si="1"/>
        <v>44.3</v>
      </c>
      <c r="E11" s="8">
        <f t="shared" si="1"/>
        <v>42.26</v>
      </c>
      <c r="F11" s="20">
        <f t="shared" si="1"/>
        <v>84.55</v>
      </c>
      <c r="G11" s="8">
        <f t="shared" si="1"/>
        <v>42.260000000000005</v>
      </c>
      <c r="H11" s="20">
        <f t="shared" si="1"/>
        <v>63.21</v>
      </c>
      <c r="I11" s="8">
        <f t="shared" si="1"/>
        <v>43.5</v>
      </c>
      <c r="J11" s="34">
        <f>SUM(J6+J8)</f>
        <v>37.619999999999997</v>
      </c>
      <c r="K11" s="8"/>
      <c r="L11" s="8" t="s">
        <v>5</v>
      </c>
    </row>
    <row r="12" spans="1:12" s="43" customFormat="1" ht="14" x14ac:dyDescent="0.15">
      <c r="A12" s="7" t="s">
        <v>13</v>
      </c>
      <c r="B12" s="7">
        <f t="shared" ref="B12:I12" si="2">SUM(B6*33)+(B7*7)+(B8*8)+(B9*7)</f>
        <v>657.70999999999992</v>
      </c>
      <c r="C12" s="7">
        <f t="shared" si="2"/>
        <v>977.85</v>
      </c>
      <c r="D12" s="21">
        <f t="shared" si="2"/>
        <v>1135.8499999999999</v>
      </c>
      <c r="E12" s="7">
        <f t="shared" si="2"/>
        <v>1109.53</v>
      </c>
      <c r="F12" s="21">
        <f t="shared" si="2"/>
        <v>1627.35</v>
      </c>
      <c r="G12" s="7">
        <f t="shared" si="2"/>
        <v>1108.03</v>
      </c>
      <c r="H12" s="21">
        <f t="shared" si="2"/>
        <v>1395.49</v>
      </c>
      <c r="I12" s="7">
        <f t="shared" si="2"/>
        <v>1180.06</v>
      </c>
      <c r="J12" s="35">
        <f>SUM(J6*33)+(J7*7)+(J8*8)+(J9*7)</f>
        <v>1063.27</v>
      </c>
      <c r="K12" s="7"/>
      <c r="L12" s="7" t="s">
        <v>13</v>
      </c>
    </row>
    <row r="13" spans="1:12" ht="14" x14ac:dyDescent="0.15">
      <c r="A13" s="3"/>
      <c r="B13" s="2"/>
      <c r="C13" s="2"/>
      <c r="D13" s="17"/>
      <c r="E13" s="2"/>
      <c r="F13" s="17"/>
      <c r="G13" s="2"/>
      <c r="H13" s="17"/>
      <c r="I13" s="13"/>
      <c r="J13" s="32"/>
    </row>
    <row r="14" spans="1:12" ht="14" x14ac:dyDescent="0.15">
      <c r="A14" s="3" t="s">
        <v>10</v>
      </c>
      <c r="B14" s="2"/>
      <c r="C14" s="2"/>
      <c r="D14" s="18"/>
      <c r="E14" s="3"/>
      <c r="F14" s="17"/>
      <c r="G14" s="2"/>
      <c r="H14" s="17"/>
      <c r="I14" s="13"/>
      <c r="J14" s="32"/>
    </row>
    <row r="15" spans="1:12" ht="37" customHeight="1" x14ac:dyDescent="0.15">
      <c r="A15" s="2"/>
      <c r="B15" s="4" t="s">
        <v>14</v>
      </c>
      <c r="C15" s="4" t="s">
        <v>14</v>
      </c>
      <c r="D15" s="19" t="s">
        <v>12</v>
      </c>
      <c r="E15" s="4" t="s">
        <v>23</v>
      </c>
      <c r="F15" s="28" t="s">
        <v>16</v>
      </c>
      <c r="G15" s="14" t="s">
        <v>25</v>
      </c>
      <c r="H15" s="28" t="s">
        <v>15</v>
      </c>
      <c r="I15" s="14" t="s">
        <v>26</v>
      </c>
      <c r="J15" s="33" t="s">
        <v>17</v>
      </c>
      <c r="K15" s="4"/>
    </row>
    <row r="16" spans="1:12" ht="14" x14ac:dyDescent="0.15">
      <c r="A16" s="2" t="s">
        <v>3</v>
      </c>
      <c r="B16" s="5">
        <v>4.01</v>
      </c>
      <c r="C16" s="5">
        <v>7.36</v>
      </c>
      <c r="D16" s="17">
        <v>10.63</v>
      </c>
      <c r="E16" s="2">
        <v>10.14</v>
      </c>
      <c r="F16" s="26">
        <v>17.559999999999999</v>
      </c>
      <c r="G16" s="13">
        <v>10.3</v>
      </c>
      <c r="H16" s="26">
        <v>12.84</v>
      </c>
      <c r="I16" s="13">
        <v>2.2000000000000002</v>
      </c>
      <c r="J16" s="36">
        <v>7.37</v>
      </c>
      <c r="K16" s="50"/>
      <c r="L16" s="2" t="s">
        <v>3</v>
      </c>
    </row>
    <row r="17" spans="1:12" ht="14" x14ac:dyDescent="0.15">
      <c r="A17" s="2" t="s">
        <v>2</v>
      </c>
      <c r="B17" s="5">
        <v>35.15</v>
      </c>
      <c r="C17" s="5">
        <v>37.28</v>
      </c>
      <c r="D17" s="17">
        <v>37.51</v>
      </c>
      <c r="E17" s="2">
        <v>37.51</v>
      </c>
      <c r="F17" s="26">
        <v>37.51</v>
      </c>
      <c r="G17" s="13">
        <v>37.51</v>
      </c>
      <c r="H17" s="26">
        <v>37.799999999999997</v>
      </c>
      <c r="I17" s="13">
        <v>37.799999999999997</v>
      </c>
      <c r="J17" s="32">
        <v>37.799999999999997</v>
      </c>
      <c r="L17" s="2" t="s">
        <v>2</v>
      </c>
    </row>
    <row r="18" spans="1:12" ht="14" x14ac:dyDescent="0.15">
      <c r="A18" s="2" t="s">
        <v>6</v>
      </c>
      <c r="B18" s="5">
        <v>20.46</v>
      </c>
      <c r="C18" s="5">
        <v>28.11</v>
      </c>
      <c r="D18" s="17">
        <v>33.08</v>
      </c>
      <c r="E18" s="2">
        <v>31.44</v>
      </c>
      <c r="F18" s="26">
        <v>66.430000000000007</v>
      </c>
      <c r="G18" s="13">
        <v>31.43</v>
      </c>
      <c r="H18" s="26">
        <v>49.45</v>
      </c>
      <c r="I18" s="13">
        <v>16.600000000000001</v>
      </c>
      <c r="J18" s="36">
        <v>29.06</v>
      </c>
      <c r="K18" s="50"/>
      <c r="L18" s="2" t="s">
        <v>1</v>
      </c>
    </row>
    <row r="19" spans="1:12" ht="14" x14ac:dyDescent="0.15">
      <c r="A19" s="2" t="s">
        <v>0</v>
      </c>
      <c r="B19" s="5">
        <v>29.25</v>
      </c>
      <c r="C19" s="5">
        <v>50.27</v>
      </c>
      <c r="D19" s="17">
        <v>51.41</v>
      </c>
      <c r="E19" s="2">
        <v>51.41</v>
      </c>
      <c r="F19" s="26">
        <v>51.41</v>
      </c>
      <c r="G19" s="13">
        <v>51.41</v>
      </c>
      <c r="H19" s="26">
        <v>58.08</v>
      </c>
      <c r="I19" s="13">
        <v>58.08</v>
      </c>
      <c r="J19" s="32">
        <v>58.08</v>
      </c>
      <c r="L19" s="2" t="s">
        <v>0</v>
      </c>
    </row>
    <row r="20" spans="1:12" ht="14" x14ac:dyDescent="0.15">
      <c r="A20" s="40" t="s">
        <v>43</v>
      </c>
      <c r="B20" s="48">
        <f>SUM(B16-B6)/B6</f>
        <v>-1.4742014742014864E-2</v>
      </c>
      <c r="C20" s="48">
        <f t="shared" ref="C20:J20" si="3">SUM(C16-C6)/C6</f>
        <v>-1.3568521031207309E-3</v>
      </c>
      <c r="D20" s="48">
        <f t="shared" si="3"/>
        <v>3.2038834951456319E-2</v>
      </c>
      <c r="E20" s="48">
        <f t="shared" si="3"/>
        <v>2.4242424242424263E-2</v>
      </c>
      <c r="F20" s="48">
        <f t="shared" si="3"/>
        <v>2.8103044496487147E-2</v>
      </c>
      <c r="G20" s="48">
        <f t="shared" si="3"/>
        <v>4.6747967479674885E-2</v>
      </c>
      <c r="H20" s="48">
        <f t="shared" si="3"/>
        <v>1.8239492466296626E-2</v>
      </c>
      <c r="I20" s="48">
        <f t="shared" si="3"/>
        <v>-0.78640776699029136</v>
      </c>
      <c r="J20" s="49">
        <f t="shared" si="3"/>
        <v>-1.8641810918774926E-2</v>
      </c>
      <c r="K20" s="40"/>
      <c r="L20" s="79" t="s">
        <v>47</v>
      </c>
    </row>
    <row r="21" spans="1:12" ht="14" x14ac:dyDescent="0.15">
      <c r="A21" s="40" t="s">
        <v>44</v>
      </c>
      <c r="B21" s="48">
        <f t="shared" ref="B21:J21" si="4">SUM(B17-B7)/B7</f>
        <v>0.34571209800918823</v>
      </c>
      <c r="C21" s="48">
        <f t="shared" si="4"/>
        <v>0.3695811903012492</v>
      </c>
      <c r="D21" s="48">
        <f t="shared" si="4"/>
        <v>0.31660231660231658</v>
      </c>
      <c r="E21" s="48">
        <f t="shared" si="4"/>
        <v>0.31660231660231658</v>
      </c>
      <c r="F21" s="48">
        <f t="shared" si="4"/>
        <v>0.31660231660231658</v>
      </c>
      <c r="G21" s="48">
        <f t="shared" si="4"/>
        <v>0.31660231660231658</v>
      </c>
      <c r="H21" s="48">
        <f t="shared" si="4"/>
        <v>0.29852284438337334</v>
      </c>
      <c r="I21" s="48">
        <f t="shared" si="4"/>
        <v>0.29852284438337334</v>
      </c>
      <c r="J21" s="49">
        <f t="shared" si="4"/>
        <v>0.29852284438337334</v>
      </c>
      <c r="K21" s="40"/>
      <c r="L21" s="79"/>
    </row>
    <row r="22" spans="1:12" ht="14" x14ac:dyDescent="0.15">
      <c r="A22" s="40" t="s">
        <v>45</v>
      </c>
      <c r="B22" s="48">
        <f t="shared" ref="B22:J22" si="5">SUM(B18-B8)/B8</f>
        <v>-1.634615384615384E-2</v>
      </c>
      <c r="C22" s="48">
        <f t="shared" si="5"/>
        <v>-8.115737473535653E-3</v>
      </c>
      <c r="D22" s="48">
        <f t="shared" si="5"/>
        <v>-2.7058823529411816E-2</v>
      </c>
      <c r="E22" s="48">
        <f t="shared" si="5"/>
        <v>-2.8430160692212551E-2</v>
      </c>
      <c r="F22" s="48">
        <f t="shared" si="5"/>
        <v>-1.5414258188824545E-2</v>
      </c>
      <c r="G22" s="48">
        <f t="shared" si="5"/>
        <v>-3.053670573719932E-2</v>
      </c>
      <c r="H22" s="48">
        <f t="shared" si="5"/>
        <v>-2.27272727272727E-2</v>
      </c>
      <c r="I22" s="48">
        <f t="shared" si="5"/>
        <v>-0.5</v>
      </c>
      <c r="J22" s="49">
        <f t="shared" si="5"/>
        <v>-3.487213550315512E-2</v>
      </c>
      <c r="K22" s="40"/>
      <c r="L22" s="79"/>
    </row>
    <row r="23" spans="1:12" ht="14" x14ac:dyDescent="0.15">
      <c r="A23" s="40" t="s">
        <v>46</v>
      </c>
      <c r="B23" s="48">
        <f t="shared" ref="B23:J23" si="6">SUM(B19-B9)/B9</f>
        <v>0.17564308681672031</v>
      </c>
      <c r="C23" s="48">
        <f t="shared" si="6"/>
        <v>0.10873400970445521</v>
      </c>
      <c r="D23" s="48">
        <f t="shared" si="6"/>
        <v>0.10893011216566</v>
      </c>
      <c r="E23" s="48">
        <f t="shared" si="6"/>
        <v>0.10893011216566</v>
      </c>
      <c r="F23" s="48">
        <f t="shared" si="6"/>
        <v>0.10893011216566</v>
      </c>
      <c r="G23" s="48">
        <f t="shared" si="6"/>
        <v>0.10893011216566</v>
      </c>
      <c r="H23" s="48">
        <f t="shared" si="6"/>
        <v>9.6469699830092501E-2</v>
      </c>
      <c r="I23" s="48">
        <f t="shared" si="6"/>
        <v>9.6469699830092501E-2</v>
      </c>
      <c r="J23" s="49">
        <f t="shared" si="6"/>
        <v>9.6469699830092501E-2</v>
      </c>
      <c r="K23" s="40"/>
      <c r="L23" s="79"/>
    </row>
    <row r="24" spans="1:12" s="42" customFormat="1" ht="14" x14ac:dyDescent="0.15">
      <c r="A24" s="8" t="s">
        <v>4</v>
      </c>
      <c r="B24" s="8">
        <f>B17+B19+B25</f>
        <v>88.87</v>
      </c>
      <c r="C24" s="8">
        <f>C17+C19+C25</f>
        <v>123.02000000000001</v>
      </c>
      <c r="D24" s="20">
        <f t="shared" ref="D24:J24" si="7">(D17*7)+(D19*7)+D25</f>
        <v>666.15000000000009</v>
      </c>
      <c r="E24" s="8">
        <f t="shared" si="7"/>
        <v>664.0200000000001</v>
      </c>
      <c r="F24" s="20">
        <f t="shared" si="7"/>
        <v>706.43000000000006</v>
      </c>
      <c r="G24" s="8">
        <f t="shared" si="7"/>
        <v>664.17000000000007</v>
      </c>
      <c r="H24" s="20">
        <f t="shared" si="7"/>
        <v>733.44999999999993</v>
      </c>
      <c r="I24" s="8">
        <f t="shared" si="7"/>
        <v>689.95999999999992</v>
      </c>
      <c r="J24" s="34">
        <f t="shared" si="7"/>
        <v>707.58999999999992</v>
      </c>
      <c r="K24" s="8"/>
      <c r="L24" s="79"/>
    </row>
    <row r="25" spans="1:12" s="42" customFormat="1" ht="14" x14ac:dyDescent="0.15">
      <c r="A25" s="8" t="s">
        <v>5</v>
      </c>
      <c r="B25" s="8">
        <f t="shared" ref="B25:J25" si="8">SUM(B16+B18)</f>
        <v>24.47</v>
      </c>
      <c r="C25" s="8">
        <f t="shared" si="8"/>
        <v>35.47</v>
      </c>
      <c r="D25" s="20">
        <f t="shared" si="8"/>
        <v>43.71</v>
      </c>
      <c r="E25" s="8">
        <f t="shared" si="8"/>
        <v>41.58</v>
      </c>
      <c r="F25" s="20">
        <f t="shared" si="8"/>
        <v>83.990000000000009</v>
      </c>
      <c r="G25" s="8">
        <f t="shared" si="8"/>
        <v>41.730000000000004</v>
      </c>
      <c r="H25" s="20">
        <f t="shared" si="8"/>
        <v>62.290000000000006</v>
      </c>
      <c r="I25" s="8">
        <f t="shared" si="8"/>
        <v>18.8</v>
      </c>
      <c r="J25" s="34">
        <f t="shared" si="8"/>
        <v>36.43</v>
      </c>
      <c r="K25" s="8"/>
      <c r="L25" s="79"/>
    </row>
    <row r="26" spans="1:12" s="42" customFormat="1" ht="14" x14ac:dyDescent="0.15">
      <c r="A26" s="8" t="s">
        <v>7</v>
      </c>
      <c r="B26" s="8">
        <f t="shared" ref="B26:J26" si="9">SUM(B24-B10)</f>
        <v>13</v>
      </c>
      <c r="C26" s="8">
        <f t="shared" si="9"/>
        <v>14.75</v>
      </c>
      <c r="D26" s="20">
        <f t="shared" si="9"/>
        <v>97.900000000000205</v>
      </c>
      <c r="E26" s="8">
        <f t="shared" si="9"/>
        <v>97.810000000000173</v>
      </c>
      <c r="F26" s="20">
        <f t="shared" si="9"/>
        <v>97.930000000000177</v>
      </c>
      <c r="G26" s="8">
        <f t="shared" si="9"/>
        <v>97.96000000000015</v>
      </c>
      <c r="H26" s="20">
        <f t="shared" si="9"/>
        <v>95.67999999999995</v>
      </c>
      <c r="I26" s="8">
        <f t="shared" si="9"/>
        <v>71.899999999999977</v>
      </c>
      <c r="J26" s="34">
        <f t="shared" si="9"/>
        <v>95.409999999999968</v>
      </c>
      <c r="K26" s="8"/>
      <c r="L26" s="79"/>
    </row>
    <row r="27" spans="1:12" s="42" customFormat="1" ht="14" x14ac:dyDescent="0.15">
      <c r="A27" s="8" t="s">
        <v>8</v>
      </c>
      <c r="B27" s="9">
        <f t="shared" ref="B27:J27" si="10">SUM(B26/B10)</f>
        <v>0.17134572294714642</v>
      </c>
      <c r="C27" s="9">
        <f t="shared" si="10"/>
        <v>0.13623349034820356</v>
      </c>
      <c r="D27" s="22">
        <f t="shared" si="10"/>
        <v>0.17228332600088028</v>
      </c>
      <c r="E27" s="9">
        <f t="shared" si="10"/>
        <v>0.17274509457621764</v>
      </c>
      <c r="F27" s="22">
        <f t="shared" si="10"/>
        <v>0.16093672966310632</v>
      </c>
      <c r="G27" s="9">
        <f t="shared" si="10"/>
        <v>0.17301001395242077</v>
      </c>
      <c r="H27" s="22">
        <f t="shared" si="10"/>
        <v>0.15002273546889938</v>
      </c>
      <c r="I27" s="9">
        <f t="shared" si="10"/>
        <v>0.11633174772675789</v>
      </c>
      <c r="J27" s="37">
        <f t="shared" si="10"/>
        <v>0.1558528537358293</v>
      </c>
      <c r="K27" s="9"/>
      <c r="L27" s="79"/>
    </row>
    <row r="28" spans="1:12" s="43" customFormat="1" ht="14" x14ac:dyDescent="0.15">
      <c r="A28" s="7" t="s">
        <v>13</v>
      </c>
      <c r="B28" s="10">
        <f t="shared" ref="B28:J28" si="11">SUM(B16*33)+(B17*7)+(B18*8)+(B19*7)</f>
        <v>746.81</v>
      </c>
      <c r="C28" s="10">
        <f t="shared" si="11"/>
        <v>1080.6100000000001</v>
      </c>
      <c r="D28" s="23">
        <f t="shared" si="11"/>
        <v>1237.8699999999999</v>
      </c>
      <c r="E28" s="10">
        <f t="shared" si="11"/>
        <v>1208.58</v>
      </c>
      <c r="F28" s="23">
        <f t="shared" si="11"/>
        <v>1733.3600000000001</v>
      </c>
      <c r="G28" s="10">
        <f t="shared" si="11"/>
        <v>1213.7800000000002</v>
      </c>
      <c r="H28" s="23">
        <f t="shared" si="11"/>
        <v>1490.48</v>
      </c>
      <c r="I28" s="10">
        <f t="shared" si="11"/>
        <v>876.56</v>
      </c>
      <c r="J28" s="38">
        <f t="shared" si="11"/>
        <v>1146.8499999999999</v>
      </c>
      <c r="K28" s="10"/>
      <c r="L28" s="79"/>
    </row>
    <row r="29" spans="1:12" s="43" customFormat="1" ht="14" x14ac:dyDescent="0.15">
      <c r="A29" s="7" t="s">
        <v>7</v>
      </c>
      <c r="B29" s="10">
        <f t="shared" ref="B29:J29" si="12">SUM(B28-B12)</f>
        <v>89.100000000000023</v>
      </c>
      <c r="C29" s="10">
        <f t="shared" si="12"/>
        <v>102.7600000000001</v>
      </c>
      <c r="D29" s="23">
        <f t="shared" si="12"/>
        <v>102.01999999999998</v>
      </c>
      <c r="E29" s="10">
        <f t="shared" si="12"/>
        <v>99.049999999999955</v>
      </c>
      <c r="F29" s="23">
        <f t="shared" si="12"/>
        <v>106.01000000000022</v>
      </c>
      <c r="G29" s="10">
        <f t="shared" si="12"/>
        <v>105.75000000000023</v>
      </c>
      <c r="H29" s="23">
        <f t="shared" si="12"/>
        <v>94.990000000000009</v>
      </c>
      <c r="I29" s="10">
        <f t="shared" si="12"/>
        <v>-303.5</v>
      </c>
      <c r="J29" s="38">
        <f t="shared" si="12"/>
        <v>83.579999999999927</v>
      </c>
      <c r="K29" s="10"/>
      <c r="L29" s="79"/>
    </row>
    <row r="30" spans="1:12" s="43" customFormat="1" ht="14" x14ac:dyDescent="0.15">
      <c r="A30" s="7" t="s">
        <v>8</v>
      </c>
      <c r="B30" s="11">
        <f t="shared" ref="B30:J30" si="13">SUM(B29/B12)</f>
        <v>0.13547003998722845</v>
      </c>
      <c r="C30" s="11">
        <f t="shared" si="13"/>
        <v>0.10508769238635793</v>
      </c>
      <c r="D30" s="24">
        <f t="shared" si="13"/>
        <v>8.9818197825417084E-2</v>
      </c>
      <c r="E30" s="11">
        <f t="shared" si="13"/>
        <v>8.9272034104530704E-2</v>
      </c>
      <c r="F30" s="24">
        <f t="shared" si="13"/>
        <v>6.5142716686637916E-2</v>
      </c>
      <c r="G30" s="11">
        <f t="shared" si="13"/>
        <v>9.5439654160988624E-2</v>
      </c>
      <c r="H30" s="24">
        <f t="shared" si="13"/>
        <v>6.8069280324473846E-2</v>
      </c>
      <c r="I30" s="11">
        <f t="shared" si="13"/>
        <v>-0.2571903123569988</v>
      </c>
      <c r="J30" s="39">
        <f t="shared" si="13"/>
        <v>7.8606562773331265E-2</v>
      </c>
      <c r="K30" s="11"/>
      <c r="L30" s="79"/>
    </row>
    <row r="31" spans="1:12" x14ac:dyDescent="0.2">
      <c r="A31" s="2"/>
      <c r="B31" s="2"/>
      <c r="C31" s="2"/>
      <c r="D31" s="17"/>
      <c r="E31" s="2"/>
      <c r="F31" s="17"/>
      <c r="G31" s="2"/>
      <c r="H31" s="17"/>
      <c r="I31" s="15"/>
      <c r="J31" s="32"/>
    </row>
    <row r="32" spans="1:12" x14ac:dyDescent="0.2">
      <c r="A32" s="3" t="s">
        <v>11</v>
      </c>
      <c r="B32" s="2"/>
      <c r="C32" s="2"/>
      <c r="D32" s="17"/>
      <c r="E32" s="2"/>
      <c r="F32" s="29"/>
      <c r="G32" s="15"/>
      <c r="H32" s="29"/>
      <c r="I32" s="15"/>
      <c r="J32" s="32"/>
    </row>
    <row r="33" spans="1:12" ht="45" x14ac:dyDescent="0.15">
      <c r="A33" s="2"/>
      <c r="B33" s="4" t="s">
        <v>14</v>
      </c>
      <c r="C33" s="4" t="s">
        <v>14</v>
      </c>
      <c r="D33" s="19" t="s">
        <v>12</v>
      </c>
      <c r="E33" s="4" t="s">
        <v>23</v>
      </c>
      <c r="F33" s="28" t="s">
        <v>16</v>
      </c>
      <c r="G33" s="14" t="s">
        <v>25</v>
      </c>
      <c r="H33" s="28" t="s">
        <v>15</v>
      </c>
      <c r="I33" s="14" t="s">
        <v>26</v>
      </c>
      <c r="J33" s="33" t="s">
        <v>17</v>
      </c>
      <c r="K33" s="4"/>
    </row>
    <row r="34" spans="1:12" ht="14" x14ac:dyDescent="0.15">
      <c r="A34" s="2" t="s">
        <v>3</v>
      </c>
      <c r="B34" s="5">
        <v>4.21</v>
      </c>
      <c r="C34" s="5">
        <v>7.76</v>
      </c>
      <c r="D34" s="17">
        <v>11.12</v>
      </c>
      <c r="E34" s="2">
        <v>10.65</v>
      </c>
      <c r="F34" s="26">
        <v>17.989999999999998</v>
      </c>
      <c r="G34" s="13">
        <v>10.7</v>
      </c>
      <c r="H34" s="26">
        <v>13.28</v>
      </c>
      <c r="I34" s="13">
        <v>10.3</v>
      </c>
      <c r="J34" s="32">
        <v>7.91</v>
      </c>
      <c r="L34" s="2" t="s">
        <v>3</v>
      </c>
    </row>
    <row r="35" spans="1:12" ht="14" x14ac:dyDescent="0.15">
      <c r="A35" s="2" t="s">
        <v>2</v>
      </c>
      <c r="B35" s="5">
        <v>33.19</v>
      </c>
      <c r="C35" s="5">
        <v>32</v>
      </c>
      <c r="D35" s="17">
        <v>33.54</v>
      </c>
      <c r="E35" s="2">
        <v>33.54</v>
      </c>
      <c r="F35" s="26">
        <v>33.54</v>
      </c>
      <c r="G35" s="13">
        <v>33.54</v>
      </c>
      <c r="H35" s="26">
        <v>34.340000000000003</v>
      </c>
      <c r="I35" s="13">
        <v>34.340000000000003</v>
      </c>
      <c r="J35" s="32">
        <v>34.340000000000003</v>
      </c>
      <c r="L35" s="2" t="s">
        <v>2</v>
      </c>
    </row>
    <row r="36" spans="1:12" ht="14" x14ac:dyDescent="0.15">
      <c r="A36" s="2" t="s">
        <v>6</v>
      </c>
      <c r="B36" s="5">
        <v>21.91</v>
      </c>
      <c r="C36" s="5">
        <v>29.85</v>
      </c>
      <c r="D36" s="17">
        <v>36.799999999999997</v>
      </c>
      <c r="E36" s="2">
        <v>34.94</v>
      </c>
      <c r="F36" s="26">
        <v>71.06</v>
      </c>
      <c r="G36" s="13">
        <v>35.840000000000003</v>
      </c>
      <c r="H36" s="26">
        <v>53.3</v>
      </c>
      <c r="I36" s="13">
        <v>33.200000000000003</v>
      </c>
      <c r="J36" s="32">
        <v>31.72</v>
      </c>
      <c r="L36" s="2" t="s">
        <v>6</v>
      </c>
    </row>
    <row r="37" spans="1:12" ht="14" x14ac:dyDescent="0.15">
      <c r="A37" s="2" t="s">
        <v>0</v>
      </c>
      <c r="B37" s="5">
        <v>29.49</v>
      </c>
      <c r="C37" s="5">
        <v>51.16</v>
      </c>
      <c r="D37" s="17">
        <v>52.4</v>
      </c>
      <c r="E37" s="2">
        <v>52.4</v>
      </c>
      <c r="F37" s="26">
        <v>52.4</v>
      </c>
      <c r="G37" s="13">
        <v>52.4</v>
      </c>
      <c r="H37" s="26">
        <v>59.51</v>
      </c>
      <c r="I37" s="13">
        <v>59.51</v>
      </c>
      <c r="J37" s="32">
        <v>59.51</v>
      </c>
      <c r="L37" s="2" t="s">
        <v>0</v>
      </c>
    </row>
    <row r="38" spans="1:12" ht="14" x14ac:dyDescent="0.15">
      <c r="A38" s="40" t="s">
        <v>43</v>
      </c>
      <c r="B38" s="48">
        <f>SUM(B34-B6)/B6</f>
        <v>3.4398034398034315E-2</v>
      </c>
      <c r="C38" s="48">
        <f t="shared" ref="C38:J38" si="14">SUM(C34-C6)/C6</f>
        <v>5.2917232021709587E-2</v>
      </c>
      <c r="D38" s="48">
        <f t="shared" si="14"/>
        <v>7.9611650485436739E-2</v>
      </c>
      <c r="E38" s="48">
        <f t="shared" si="14"/>
        <v>7.575757575757576E-2</v>
      </c>
      <c r="F38" s="48">
        <f t="shared" si="14"/>
        <v>5.3278688524590175E-2</v>
      </c>
      <c r="G38" s="48">
        <f t="shared" si="14"/>
        <v>8.7398373983739785E-2</v>
      </c>
      <c r="H38" s="48">
        <f t="shared" si="14"/>
        <v>5.3132434575733543E-2</v>
      </c>
      <c r="I38" s="48">
        <f t="shared" si="14"/>
        <v>0</v>
      </c>
      <c r="J38" s="49">
        <f t="shared" si="14"/>
        <v>5.3262316910785666E-2</v>
      </c>
      <c r="K38" s="40"/>
      <c r="L38" s="40" t="s">
        <v>43</v>
      </c>
    </row>
    <row r="39" spans="1:12" ht="14" x14ac:dyDescent="0.15">
      <c r="A39" s="40" t="s">
        <v>44</v>
      </c>
      <c r="B39" s="48">
        <f t="shared" ref="B39:J41" si="15">SUM(B35-B7)/B7</f>
        <v>0.27067381316998457</v>
      </c>
      <c r="C39" s="48">
        <f>SUM(C35-C7)/C7</f>
        <v>0.17560617193240269</v>
      </c>
      <c r="D39" s="48">
        <f t="shared" si="15"/>
        <v>0.17725517725517728</v>
      </c>
      <c r="E39" s="48">
        <f t="shared" si="15"/>
        <v>0.17725517725517728</v>
      </c>
      <c r="F39" s="48">
        <f t="shared" si="15"/>
        <v>0.17725517725517728</v>
      </c>
      <c r="G39" s="48">
        <f t="shared" si="15"/>
        <v>0.17725517725517728</v>
      </c>
      <c r="H39" s="48">
        <f t="shared" si="15"/>
        <v>0.17966334592923408</v>
      </c>
      <c r="I39" s="48">
        <f t="shared" si="15"/>
        <v>0.17966334592923408</v>
      </c>
      <c r="J39" s="49">
        <f t="shared" si="15"/>
        <v>0.17966334592923408</v>
      </c>
      <c r="K39" s="40"/>
      <c r="L39" s="40" t="s">
        <v>44</v>
      </c>
    </row>
    <row r="40" spans="1:12" ht="14" x14ac:dyDescent="0.15">
      <c r="A40" s="40" t="s">
        <v>45</v>
      </c>
      <c r="B40" s="48">
        <f t="shared" si="15"/>
        <v>5.3365384615384585E-2</v>
      </c>
      <c r="C40" s="48">
        <f t="shared" si="15"/>
        <v>5.3281580804516643E-2</v>
      </c>
      <c r="D40" s="48">
        <f t="shared" si="15"/>
        <v>8.2352941176470504E-2</v>
      </c>
      <c r="E40" s="48">
        <f t="shared" si="15"/>
        <v>7.9728059332509219E-2</v>
      </c>
      <c r="F40" s="48">
        <f t="shared" si="15"/>
        <v>5.3208833555654415E-2</v>
      </c>
      <c r="G40" s="48">
        <f t="shared" si="15"/>
        <v>0.10549043800123385</v>
      </c>
      <c r="H40" s="48">
        <f t="shared" si="15"/>
        <v>5.3359683794466317E-2</v>
      </c>
      <c r="I40" s="48">
        <f t="shared" si="15"/>
        <v>0</v>
      </c>
      <c r="J40" s="49">
        <f t="shared" si="15"/>
        <v>5.3470607771504468E-2</v>
      </c>
      <c r="K40" s="40"/>
      <c r="L40" s="40" t="s">
        <v>45</v>
      </c>
    </row>
    <row r="41" spans="1:12" ht="14" x14ac:dyDescent="0.15">
      <c r="A41" s="40" t="s">
        <v>46</v>
      </c>
      <c r="B41" s="48">
        <f t="shared" si="15"/>
        <v>0.1852893890675241</v>
      </c>
      <c r="C41" s="48">
        <f t="shared" si="15"/>
        <v>0.12836347595941758</v>
      </c>
      <c r="D41" s="48">
        <f t="shared" si="15"/>
        <v>0.13028472821397755</v>
      </c>
      <c r="E41" s="48">
        <f t="shared" si="15"/>
        <v>0.13028472821397755</v>
      </c>
      <c r="F41" s="48">
        <f t="shared" si="15"/>
        <v>0.13028472821397755</v>
      </c>
      <c r="G41" s="48">
        <f t="shared" si="15"/>
        <v>0.13028472821397755</v>
      </c>
      <c r="H41" s="48">
        <f t="shared" si="15"/>
        <v>0.12346611289409098</v>
      </c>
      <c r="I41" s="48">
        <f t="shared" si="15"/>
        <v>0.12346611289409098</v>
      </c>
      <c r="J41" s="49">
        <f t="shared" si="15"/>
        <v>0.12346611289409098</v>
      </c>
      <c r="K41" s="40"/>
      <c r="L41" s="40" t="s">
        <v>46</v>
      </c>
    </row>
    <row r="42" spans="1:12" s="42" customFormat="1" ht="14" x14ac:dyDescent="0.15">
      <c r="A42" s="8" t="s">
        <v>4</v>
      </c>
      <c r="B42" s="8">
        <f>B35+B37+B43</f>
        <v>88.8</v>
      </c>
      <c r="C42" s="8">
        <f>C35+C37+C43</f>
        <v>120.77</v>
      </c>
      <c r="D42" s="20">
        <f t="shared" ref="D42:J42" si="16">(D35*7)+(D37*7)+D43</f>
        <v>649.5</v>
      </c>
      <c r="E42" s="8">
        <f t="shared" si="16"/>
        <v>647.17000000000007</v>
      </c>
      <c r="F42" s="20">
        <f t="shared" si="16"/>
        <v>690.63</v>
      </c>
      <c r="G42" s="8">
        <f t="shared" si="16"/>
        <v>648.12</v>
      </c>
      <c r="H42" s="20">
        <f t="shared" si="16"/>
        <v>723.53000000000009</v>
      </c>
      <c r="I42" s="8">
        <f t="shared" si="16"/>
        <v>700.45</v>
      </c>
      <c r="J42" s="34">
        <f t="shared" si="16"/>
        <v>696.58</v>
      </c>
      <c r="K42" s="8"/>
      <c r="L42" s="8" t="s">
        <v>4</v>
      </c>
    </row>
    <row r="43" spans="1:12" s="42" customFormat="1" ht="14" x14ac:dyDescent="0.15">
      <c r="A43" s="8" t="s">
        <v>5</v>
      </c>
      <c r="B43" s="8">
        <f t="shared" ref="B43:J43" si="17">SUM(B34+B36)</f>
        <v>26.12</v>
      </c>
      <c r="C43" s="8">
        <f t="shared" si="17"/>
        <v>37.61</v>
      </c>
      <c r="D43" s="20">
        <f t="shared" si="17"/>
        <v>47.919999999999995</v>
      </c>
      <c r="E43" s="8">
        <f t="shared" si="17"/>
        <v>45.589999999999996</v>
      </c>
      <c r="F43" s="20">
        <f t="shared" si="17"/>
        <v>89.05</v>
      </c>
      <c r="G43" s="8">
        <f t="shared" si="17"/>
        <v>46.540000000000006</v>
      </c>
      <c r="H43" s="20">
        <f t="shared" si="17"/>
        <v>66.58</v>
      </c>
      <c r="I43" s="8">
        <f t="shared" si="17"/>
        <v>43.5</v>
      </c>
      <c r="J43" s="34">
        <f t="shared" si="17"/>
        <v>39.629999999999995</v>
      </c>
      <c r="K43" s="8"/>
      <c r="L43" s="8" t="s">
        <v>5</v>
      </c>
    </row>
    <row r="44" spans="1:12" s="42" customFormat="1" ht="14" x14ac:dyDescent="0.15">
      <c r="A44" s="8" t="s">
        <v>7</v>
      </c>
      <c r="B44" s="8">
        <f t="shared" ref="B44:J44" si="18">SUM(B42-B10)</f>
        <v>12.929999999999993</v>
      </c>
      <c r="C44" s="8">
        <f t="shared" si="18"/>
        <v>12.499999999999986</v>
      </c>
      <c r="D44" s="20">
        <f t="shared" si="18"/>
        <v>81.250000000000114</v>
      </c>
      <c r="E44" s="8">
        <f t="shared" si="18"/>
        <v>80.96000000000015</v>
      </c>
      <c r="F44" s="20">
        <f t="shared" si="18"/>
        <v>82.130000000000109</v>
      </c>
      <c r="G44" s="8">
        <f t="shared" si="18"/>
        <v>81.910000000000082</v>
      </c>
      <c r="H44" s="20">
        <f t="shared" si="18"/>
        <v>85.760000000000105</v>
      </c>
      <c r="I44" s="8">
        <f t="shared" si="18"/>
        <v>82.3900000000001</v>
      </c>
      <c r="J44" s="34">
        <f t="shared" si="18"/>
        <v>84.400000000000091</v>
      </c>
      <c r="K44" s="8"/>
      <c r="L44" s="8" t="s">
        <v>7</v>
      </c>
    </row>
    <row r="45" spans="1:12" s="42" customFormat="1" ht="14" x14ac:dyDescent="0.15">
      <c r="A45" s="8" t="s">
        <v>8</v>
      </c>
      <c r="B45" s="9">
        <f t="shared" ref="B45:J45" si="19">SUM(B44/B10)</f>
        <v>0.17042309213127707</v>
      </c>
      <c r="C45" s="9">
        <f t="shared" si="19"/>
        <v>0.11545211046457915</v>
      </c>
      <c r="D45" s="22">
        <f t="shared" si="19"/>
        <v>0.14298284205895315</v>
      </c>
      <c r="E45" s="9">
        <f t="shared" si="19"/>
        <v>0.14298581798272755</v>
      </c>
      <c r="F45" s="22">
        <f t="shared" si="19"/>
        <v>0.13497124075595748</v>
      </c>
      <c r="G45" s="9">
        <f t="shared" si="19"/>
        <v>0.14466364069868087</v>
      </c>
      <c r="H45" s="22">
        <f t="shared" si="19"/>
        <v>0.13446853881493345</v>
      </c>
      <c r="I45" s="9">
        <f t="shared" si="19"/>
        <v>0.13330420994725448</v>
      </c>
      <c r="J45" s="37">
        <f t="shared" si="19"/>
        <v>0.13786794733575108</v>
      </c>
      <c r="K45" s="9"/>
      <c r="L45" s="8" t="s">
        <v>8</v>
      </c>
    </row>
    <row r="46" spans="1:12" s="43" customFormat="1" ht="14" x14ac:dyDescent="0.15">
      <c r="A46" s="7" t="s">
        <v>13</v>
      </c>
      <c r="B46" s="10">
        <f t="shared" ref="B46:J46" si="20">SUM(B34*33)+(B35*7)+(B36*8)+(B37*7)</f>
        <v>752.96999999999991</v>
      </c>
      <c r="C46" s="10">
        <f t="shared" si="20"/>
        <v>1077</v>
      </c>
      <c r="D46" s="23">
        <f t="shared" si="20"/>
        <v>1262.94</v>
      </c>
      <c r="E46" s="10">
        <f t="shared" si="20"/>
        <v>1232.55</v>
      </c>
      <c r="F46" s="23">
        <f t="shared" si="20"/>
        <v>1763.7299999999998</v>
      </c>
      <c r="G46" s="10">
        <f t="shared" si="20"/>
        <v>1241.4000000000001</v>
      </c>
      <c r="H46" s="23">
        <f t="shared" si="20"/>
        <v>1521.59</v>
      </c>
      <c r="I46" s="10">
        <f t="shared" si="20"/>
        <v>1262.45</v>
      </c>
      <c r="J46" s="38">
        <f t="shared" si="20"/>
        <v>1171.74</v>
      </c>
      <c r="K46" s="10"/>
      <c r="L46" s="7" t="s">
        <v>13</v>
      </c>
    </row>
    <row r="47" spans="1:12" s="43" customFormat="1" ht="14" x14ac:dyDescent="0.15">
      <c r="A47" s="7" t="s">
        <v>7</v>
      </c>
      <c r="B47" s="10">
        <f t="shared" ref="B47:J47" si="21">SUM(B46-B12)</f>
        <v>95.259999999999991</v>
      </c>
      <c r="C47" s="10">
        <f t="shared" si="21"/>
        <v>99.149999999999977</v>
      </c>
      <c r="D47" s="23">
        <f t="shared" si="21"/>
        <v>127.09000000000015</v>
      </c>
      <c r="E47" s="10">
        <f t="shared" si="21"/>
        <v>123.01999999999998</v>
      </c>
      <c r="F47" s="23">
        <f t="shared" si="21"/>
        <v>136.37999999999988</v>
      </c>
      <c r="G47" s="10">
        <f t="shared" si="21"/>
        <v>133.37000000000012</v>
      </c>
      <c r="H47" s="23">
        <f t="shared" si="21"/>
        <v>126.09999999999991</v>
      </c>
      <c r="I47" s="10">
        <f t="shared" si="21"/>
        <v>82.3900000000001</v>
      </c>
      <c r="J47" s="38">
        <f t="shared" si="21"/>
        <v>108.47000000000003</v>
      </c>
      <c r="K47" s="10"/>
      <c r="L47" s="7" t="s">
        <v>7</v>
      </c>
    </row>
    <row r="48" spans="1:12" s="43" customFormat="1" ht="14" x14ac:dyDescent="0.15">
      <c r="A48" s="7" t="s">
        <v>8</v>
      </c>
      <c r="B48" s="11">
        <f t="shared" ref="B48:J48" si="22">SUM(B47/B12)</f>
        <v>0.14483586991227138</v>
      </c>
      <c r="C48" s="11">
        <f t="shared" si="22"/>
        <v>0.10139591961957353</v>
      </c>
      <c r="D48" s="24">
        <f t="shared" si="22"/>
        <v>0.11188977417792856</v>
      </c>
      <c r="E48" s="11">
        <f t="shared" si="22"/>
        <v>0.11087577622957467</v>
      </c>
      <c r="F48" s="24">
        <f t="shared" si="22"/>
        <v>8.3804958982394623E-2</v>
      </c>
      <c r="G48" s="11">
        <f t="shared" si="22"/>
        <v>0.12036677707282305</v>
      </c>
      <c r="H48" s="24">
        <f t="shared" si="22"/>
        <v>9.036252499122166E-2</v>
      </c>
      <c r="I48" s="11">
        <f t="shared" si="22"/>
        <v>6.9818483805908257E-2</v>
      </c>
      <c r="J48" s="39">
        <f t="shared" si="22"/>
        <v>0.10201548054586326</v>
      </c>
      <c r="K48" s="11"/>
      <c r="L48" s="7" t="s">
        <v>8</v>
      </c>
    </row>
    <row r="49" spans="1:1" x14ac:dyDescent="0.2">
      <c r="A49" s="2"/>
    </row>
  </sheetData>
  <mergeCells count="1">
    <mergeCell ref="L20:L30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Costs YoY</vt:lpstr>
      <vt:lpstr>Tariff Type Uplifts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Francis</dc:creator>
  <cp:lastModifiedBy>Simon Francis</cp:lastModifiedBy>
  <dcterms:created xsi:type="dcterms:W3CDTF">2022-09-21T13:49:37Z</dcterms:created>
  <dcterms:modified xsi:type="dcterms:W3CDTF">2023-08-25T07:27:43Z</dcterms:modified>
</cp:coreProperties>
</file>